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8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<sst xmlns="http://schemas.openxmlformats.org/spreadsheetml/2006/main" count="3662" uniqueCount="2966">
  <si>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</si>
  <si>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</si>
  <si>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</si>
  <si>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</si>
  <si>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</si>
  <si>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</si>
  <si>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</si>
  <si>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</si>
  <si>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</si>
  <si>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</si>
  <si>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</si>
  <si>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</si>
  <si>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</si>
  <si>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</si>
  <si>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</si>
  <si>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</si>
  <si>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</si>
  <si>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</si>
  <si>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</si>
  <si>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</si>
  <si>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</si>
  <si>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</si>
  <si>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</si>
  <si>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</si>
  <si>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</si>
  <si>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</si>
  <si>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</si>
  <si>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</si>
  <si>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</si>
  <si>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</si>
  <si>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</si>
  <si>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</si>
  <si>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</si>
  <si>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</si>
  <si>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</si>
  <si>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</si>
  <si>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</si>
  <si>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</si>
  <si>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</si>
  <si>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</si>
  <si>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</si>
  <si>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</si>
  <si>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</si>
  <si>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</si>
  <si>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</si>
  <si>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</si>
  <si>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</si>
  <si>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</si>
  <si>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</si>
  <si>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</si>
  <si>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</si>
  <si>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</si>
  <si>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</si>
  <si>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</si>
  <si>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</si>
  <si>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</si>
  <si>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</si>
  <si>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</si>
  <si>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</si>
  <si>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</si>
  <si>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</si>
  <si>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</si>
  <si>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</si>
  <si>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</si>
  <si>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</si>
  <si>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</si>
  <si>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</si>
  <si>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</si>
  <si>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</si>
  <si>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</si>
  <si>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</si>
  <si>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</si>
  <si>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</si>
  <si>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</si>
  <si>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</si>
  <si>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</si>
  <si>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</si>
  <si>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</si>
  <si>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</si>
  <si>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</si>
  <si>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</si>
  <si>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</si>
  <si>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</si>
  <si>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</si>
  <si>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</si>
  <si>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</si>
  <si>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</si>
  <si>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</si>
  <si>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</si>
  <si>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</si>
  <si>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</si>
  <si>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</si>
  <si>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</si>
  <si>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</si>
  <si>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</si>
  <si>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</si>
  <si>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</si>
  <si>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</si>
  <si>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</si>
  <si>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</si>
  <si>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</si>
  <si>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</si>
  <si>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</si>
  <si>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</si>
  <si>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</si>
  <si>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</si>
  <si>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</si>
  <si>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</si>
  <si>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</si>
  <si>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</si>
  <si>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</si>
  <si>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</si>
  <si>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</si>
  <si>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</si>
  <si>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</si>
  <si>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</si>
  <si>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</si>
  <si>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</si>
  <si>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</si>
  <si>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</si>
  <si>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</si>
  <si>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</si>
  <si>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</si>
  <si>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</si>
  <si>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</si>
  <si>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</si>
  <si>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</si>
  <si>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</si>
  <si>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</si>
  <si>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</si>
  <si>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</si>
  <si>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</si>
  <si>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</si>
  <si>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</si>
  <si>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</si>
  <si>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</si>
  <si>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</si>
  <si>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</si>
  <si>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</si>
  <si>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</si>
  <si>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</si>
  <si>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</si>
  <si>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</si>
  <si>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</si>
  <si>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</si>
  <si>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</si>
  <si>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</si>
  <si>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</si>
  <si>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</si>
  <si>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</si>
  <si>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</si>
  <si>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</si>
  <si>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</si>
  <si>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</si>
  <si>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</si>
  <si>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</si>
  <si>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</si>
  <si>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</si>
  <si>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</si>
  <si>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</si>
  <si>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</si>
  <si>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</si>
  <si>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</si>
  <si>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</si>
  <si>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</si>
  <si>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</si>
  <si>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</si>
  <si>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</si>
  <si>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</si>
  <si>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</si>
  <si>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</si>
  <si>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</si>
  <si>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</si>
  <si>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</si>
  <si>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</si>
  <si>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</si>
  <si>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</si>
  <si>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</si>
  <si>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</si>
  <si>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</si>
  <si>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</si>
  <si>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</si>
  <si>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</si>
  <si>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</si>
  <si>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</si>
  <si>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</si>
  <si>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</si>
  <si>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</si>
  <si>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</si>
  <si>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</si>
  <si>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</si>
  <si>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</si>
  <si>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</si>
  <si>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</si>
  <si>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</si>
  <si>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</si>
  <si>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</si>
  <si>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</si>
  <si>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</si>
  <si>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</si>
  <si>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</si>
  <si>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</si>
  <si>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</si>
  <si>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</si>
  <si>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</si>
  <si>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</si>
  <si>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</si>
  <si>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</si>
  <si>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</si>
  <si>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</si>
  <si>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</si>
  <si>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</si>
  <si>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</si>
  <si>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</si>
  <si>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</si>
  <si>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</si>
  <si>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</si>
  <si>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</si>
  <si>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</si>
  <si>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</si>
  <si>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</si>
  <si>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</si>
  <si>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</si>
  <si>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</si>
  <si>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</si>
  <si>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</si>
  <si>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</si>
  <si>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</si>
  <si>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</si>
  <si>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</si>
  <si>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</si>
  <si>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</si>
  <si>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</si>
  <si>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</si>
  <si>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</si>
  <si>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</si>
  <si>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</si>
  <si>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</si>
  <si>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</si>
  <si>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</si>
  <si>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</si>
  <si>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</si>
  <si>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</si>
  <si>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</si>
  <si>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</si>
  <si>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</si>
  <si>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</si>
  <si>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</si>
  <si>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</si>
  <si>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</si>
  <si>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</si>
  <si>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</si>
  <si>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</si>
  <si>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</si>
  <si>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</si>
  <si>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</si>
  <si>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</si>
  <si>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</si>
  <si>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</si>
  <si>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</si>
  <si>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</si>
  <si>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</si>
  <si>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</si>
  <si>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</si>
  <si>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</si>
  <si>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</si>
  <si>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</si>
  <si>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</si>
  <si>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</si>
  <si>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</si>
  <si>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</si>
  <si>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</si>
  <si>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</si>
  <si>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</si>
  <si>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</si>
  <si>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</si>
  <si>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</si>
  <si>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</si>
  <si>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</si>
  <si>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</si>
  <si>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</si>
  <si>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</si>
  <si>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</si>
  <si>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</si>
  <si>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</si>
  <si>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</si>
  <si>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</si>
  <si>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</si>
  <si>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</si>
  <si>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</si>
  <si>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</si>
  <si>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</si>
  <si>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</si>
  <si>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</si>
  <si>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</si>
  <si>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</si>
  <si>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</si>
  <si>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</si>
  <si>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</si>
  <si>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</si>
  <si>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</si>
  <si>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</si>
  <si>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</si>
  <si>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</si>
  <si>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</si>
  <si>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</si>
  <si>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</si>
  <si>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</si>
  <si>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</si>
  <si>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</si>
  <si>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</si>
  <si>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</si>
  <si>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</si>
  <si>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</si>
  <si>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</si>
  <si>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</si>
  <si>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</si>
  <si>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</si>
  <si>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</si>
  <si>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</si>
  <si>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</si>
  <si>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</si>
  <si>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</si>
  <si>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</si>
  <si>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</si>
  <si>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</si>
  <si>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</si>
  <si>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</si>
  <si>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</si>
  <si>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</si>
  <si>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</si>
  <si>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</si>
  <si>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</si>
  <si>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</si>
  <si>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</si>
  <si>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</si>
  <si>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</si>
  <si>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</si>
  <si>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</si>
  <si>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</si>
  <si>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</si>
  <si>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</si>
  <si>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</si>
  <si>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</si>
  <si>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</si>
  <si>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</si>
  <si>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</si>
  <si>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</si>
  <si>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</si>
  <si>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</si>
  <si>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</si>
  <si>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</si>
  <si>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</si>
  <si>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</si>
  <si>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</si>
  <si>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</si>
  <si>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</si>
  <si>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</si>
  <si>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</si>
  <si>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</si>
  <si>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</si>
  <si>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</si>
  <si>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</si>
  <si>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</si>
  <si>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</si>
  <si>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</si>
  <si>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</si>
  <si>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</si>
  <si>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</si>
  <si>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</si>
  <si>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</si>
  <si>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</si>
  <si>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</si>
  <si>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</si>
  <si>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</si>
  <si>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</si>
  <si>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</si>
  <si>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</si>
  <si>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</si>
  <si>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</si>
  <si>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</si>
  <si>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</si>
  <si>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</si>
  <si>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</si>
  <si>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</si>
  <si>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</si>
  <si>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</si>
  <si>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</si>
  <si>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</si>
  <si>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</si>
  <si>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</si>
  <si>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</si>
  <si>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</si>
  <si>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</si>
  <si>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</si>
  <si>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</si>
  <si>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</si>
  <si>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</si>
  <si>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</si>
  <si>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</si>
  <si>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</si>
  <si>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</si>
  <si>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</si>
  <si>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</si>
  <si>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</si>
  <si>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</si>
  <si>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</si>
  <si>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</si>
  <si>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</si>
  <si>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</si>
  <si>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</si>
  <si>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</si>
  <si>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</si>
  <si>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</si>
  <si>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</si>
  <si>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</si>
  <si>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</si>
  <si>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</si>
  <si>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</si>
  <si>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</si>
  <si>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</si>
  <si>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</si>
  <si>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</si>
  <si>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</si>
  <si>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</si>
  <si>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</si>
  <si>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</si>
  <si>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</si>
  <si>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</si>
  <si>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</si>
  <si>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</si>
  <si>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</si>
  <si>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</si>
  <si>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</si>
  <si>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</si>
  <si>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</si>
  <si>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</si>
  <si>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</si>
  <si>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</si>
  <si>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</si>
  <si>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</si>
  <si>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</si>
  <si>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</si>
  <si>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</si>
  <si>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</si>
  <si>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</si>
  <si>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</si>
  <si>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</si>
  <si>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</si>
  <si>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</si>
  <si>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</si>
  <si>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</si>
  <si>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</si>
  <si>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</si>
  <si>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</si>
  <si>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</si>
  <si>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</si>
  <si>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</si>
  <si>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</si>
  <si>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</si>
  <si>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</si>
  <si>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</si>
  <si>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</si>
  <si>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</si>
  <si>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</si>
  <si>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</si>
  <si>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</si>
  <si>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</si>
  <si>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</si>
  <si>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</si>
  <si>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</si>
  <si>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</si>
  <si>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</si>
  <si>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</si>
  <si>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</si>
  <si>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</si>
  <si>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</si>
  <si>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</si>
  <si>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</si>
  <si>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</si>
  <si>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</si>
  <si>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</si>
  <si>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</si>
  <si>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</si>
  <si>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</si>
  <si>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</si>
  <si>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</si>
  <si>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</si>
  <si>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</si>
  <si>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</si>
  <si>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</si>
  <si>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</si>
  <si>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</si>
  <si>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</si>
  <si>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</si>
  <si>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</si>
  <si>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</si>
  <si>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</si>
  <si>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</si>
  <si>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</si>
  <si>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</si>
  <si>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</si>
  <si>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</si>
  <si>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</si>
  <si>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</si>
  <si>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</si>
  <si>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</si>
  <si>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</si>
  <si>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</si>
  <si>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</si>
  <si>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</si>
  <si>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</si>
  <si>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</si>
  <si>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</si>
  <si>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</si>
  <si>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</si>
  <si>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</si>
  <si>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</si>
  <si>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</si>
  <si>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</si>
  <si>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</si>
  <si>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</si>
  <si>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</si>
  <si>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</si>
  <si>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</si>
  <si>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</si>
  <si>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</si>
  <si>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</si>
  <si>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</si>
  <si>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</si>
  <si>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</si>
  <si>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</si>
  <si>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</si>
  <si>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</si>
  <si>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</si>
  <si>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</si>
  <si>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</si>
  <si>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</si>
  <si>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</si>
  <si>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</si>
  <si>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</si>
  <si>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</si>
  <si>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</si>
  <si>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</si>
  <si>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</si>
  <si>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</si>
  <si>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</si>
  <si>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</si>
  <si>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</si>
  <si>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</si>
  <si>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</si>
  <si>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</si>
  <si>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</si>
  <si>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</si>
  <si>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</si>
  <si>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</si>
  <si>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</si>
  <si>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</si>
  <si>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</si>
  <si>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</si>
  <si>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</si>
  <si>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</si>
  <si>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</si>
  <si>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</si>
  <si>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</si>
  <si>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</si>
  <si>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</si>
  <si>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</si>
  <si>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</si>
  <si>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</si>
  <si>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</si>
  <si>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</si>
  <si>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</si>
  <si>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</si>
  <si>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</si>
  <si>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</si>
  <si>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</si>
  <si>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</si>
  <si>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</si>
  <si>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</si>
  <si>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</si>
  <si>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</si>
  <si>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</si>
  <si>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</si>
  <si>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</si>
  <si>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</si>
  <si>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</si>
  <si>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</si>
  <si>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</si>
  <si>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</si>
  <si>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</si>
  <si>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</si>
  <si>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</si>
  <si>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</si>
  <si>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</si>
  <si>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</si>
  <si>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</si>
  <si>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</si>
  <si>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</si>
  <si>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</si>
  <si>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</si>
  <si>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</si>
  <si>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</si>
  <si>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</si>
  <si>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</si>
  <si>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</si>
  <si>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</si>
  <si>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</si>
  <si>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</si>
  <si>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</si>
  <si>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</si>
  <si>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</si>
  <si>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</si>
  <si>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</si>
  <si>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</si>
  <si>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</si>
  <si>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</si>
  <si>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</si>
  <si>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</si>
  <si>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</si>
  <si>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</si>
  <si>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</si>
  <si>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</si>
  <si>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</si>
  <si>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</si>
  <si>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</si>
  <si>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</si>
  <si>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</si>
  <si>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</si>
  <si>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</si>
  <si>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</si>
  <si>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</si>
  <si>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</si>
  <si>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</si>
  <si>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</si>
  <si>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</si>
  <si>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</si>
  <si>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</si>
  <si>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</si>
  <si>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</si>
  <si>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</si>
  <si>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</si>
  <si>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</si>
  <si>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</si>
  <si>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</si>
  <si>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</si>
  <si>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</si>
  <si>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</si>
  <si>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</si>
  <si>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</si>
  <si>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</si>
  <si>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</si>
  <si>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</si>
  <si>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</si>
  <si>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</si>
  <si>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</si>
  <si>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</si>
  <si>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</si>
  <si>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</si>
  <si>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</si>
  <si>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</si>
  <si>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</si>
  <si>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</si>
  <si>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</si>
  <si>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</si>
  <si>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</si>
  <si>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</si>
  <si>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</si>
  <si>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</si>
  <si>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</si>
  <si>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</si>
  <si>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</si>
  <si>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</si>
  <si>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</si>
  <si>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</si>
  <si>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</si>
  <si>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</si>
  <si>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</si>
  <si>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</si>
  <si>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</si>
  <si>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</si>
  <si>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</si>
  <si>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</si>
  <si>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</si>
  <si>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</si>
  <si>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</si>
  <si>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</si>
  <si>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</si>
  <si>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</si>
  <si>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</si>
  <si>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</si>
  <si>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</si>
  <si>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</si>
  <si>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</si>
  <si>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</si>
  <si>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</si>
  <si>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</si>
  <si>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</si>
  <si>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</si>
  <si>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</si>
  <si>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</si>
  <si>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</si>
  <si>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</si>
  <si>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</si>
  <si>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</si>
  <si>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</si>
  <si>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</si>
  <si>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</si>
  <si>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</si>
  <si>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</si>
  <si>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</si>
  <si>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</si>
  <si>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</si>
  <si>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</si>
  <si>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</si>
  <si>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</si>
  <si>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</si>
  <si>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</si>
  <si>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</si>
  <si>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</si>
  <si>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</si>
  <si>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</si>
  <si>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</si>
  <si>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</si>
  <si>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</si>
  <si>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</si>
  <si>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</si>
  <si>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</si>
  <si>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</si>
  <si>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</si>
  <si>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</si>
  <si>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</si>
  <si>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</si>
  <si>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</si>
  <si>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</si>
  <si>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</si>
  <si>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</si>
  <si>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</si>
  <si>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</si>
  <si>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</si>
  <si>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</si>
  <si>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</si>
  <si>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</si>
  <si>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</si>
  <si>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</si>
  <si>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</si>
  <si>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</si>
  <si>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</si>
  <si>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</si>
  <si>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</si>
  <si>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</si>
  <si>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</si>
  <si>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</si>
  <si>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</si>
  <si>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</si>
  <si>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</si>
  <si>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</si>
  <si>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</si>
  <si>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</si>
  <si>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</si>
  <si>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</si>
  <si>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</si>
  <si>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</si>
  <si>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</si>
  <si>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</si>
  <si>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</si>
  <si>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</si>
  <si>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</si>
  <si>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</si>
  <si>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</si>
  <si>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</si>
  <si>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</si>
  <si>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</si>
  <si>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</si>
  <si>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</si>
  <si>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</si>
  <si>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</si>
  <si>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</si>
  <si>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</si>
  <si>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</si>
  <si>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</si>
  <si>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</si>
  <si>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</si>
  <si>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</si>
  <si>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</si>
  <si>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</si>
  <si>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</si>
  <si>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</si>
  <si>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</si>
  <si>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</si>
  <si>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</si>
  <si>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</si>
  <si>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</si>
  <si>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</si>
  <si>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</si>
  <si>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</si>
  <si>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</si>
  <si>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</si>
  <si>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</si>
  <si>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</si>
  <si>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</si>
  <si>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</si>
  <si>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</si>
  <si>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</si>
  <si>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</si>
  <si>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</si>
  <si>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</si>
  <si>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</si>
  <si>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</si>
  <si>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</si>
  <si>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</si>
  <si>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</si>
  <si>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</si>
  <si>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</si>
  <si>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</si>
  <si>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</si>
  <si>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</si>
  <si>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</si>
  <si>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</si>
  <si>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</si>
  <si>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</si>
  <si>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</si>
  <si>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</si>
  <si>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</si>
  <si>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</si>
  <si>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</si>
  <si>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</si>
  <si>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</si>
  <si>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</si>
  <si>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</si>
  <si>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</si>
  <si>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</si>
  <si>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</si>
  <si>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</si>
  <si>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</si>
  <si>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</si>
  <si>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</si>
  <si>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</si>
  <si>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</si>
  <si>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</si>
  <si>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</si>
  <si>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</si>
  <si>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</si>
  <si>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</si>
  <si>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</si>
  <si>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</si>
  <si>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</si>
  <si>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</si>
  <si>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</si>
  <si>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</si>
  <si>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</si>
  <si>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</si>
  <si>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</si>
  <si>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</si>
  <si>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</si>
  <si>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</si>
  <si>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</si>
  <si>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</si>
  <si>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</si>
  <si>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</si>
  <si>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</si>
  <si>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</si>
  <si>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</si>
  <si>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</si>
  <si>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</si>
  <si>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</si>
  <si>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</si>
  <si>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</si>
  <si>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</si>
  <si>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</si>
  <si>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</si>
  <si>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</si>
  <si>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</si>
  <si>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</si>
  <si>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</si>
  <si>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</si>
  <si>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</si>
  <si>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</si>
  <si>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</si>
  <si>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</si>
  <si>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</si>
  <si>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</si>
  <si>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</si>
  <si>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</si>
  <si>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</si>
  <si>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</si>
  <si>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</si>
  <si>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</si>
  <si>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</si>
  <si>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</si>
  <si>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</si>
  <si>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</si>
  <si>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</si>
  <si>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</si>
  <si>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</si>
  <si>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</si>
  <si>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</si>
  <si>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</si>
  <si>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</si>
  <si>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</si>
  <si>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</si>
  <si>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</si>
  <si>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</si>
  <si>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</si>
  <si>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</si>
  <si>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</si>
  <si>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</si>
  <si>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</si>
  <si>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</si>
  <si>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</si>
  <si>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</si>
  <si>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</si>
  <si>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</si>
  <si>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</si>
  <si>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</si>
  <si>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</si>
  <si>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</si>
  <si>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</si>
  <si>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</si>
  <si>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</si>
  <si>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</si>
  <si>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</si>
  <si>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</si>
  <si>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</si>
  <si>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</si>
  <si>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</si>
  <si>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</si>
  <si>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</si>
  <si>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</si>
  <si>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</si>
  <si>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</si>
  <si>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</si>
  <si>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</si>
  <si>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</si>
  <si>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</si>
  <si>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</si>
  <si>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</si>
  <si>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</si>
  <si>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</si>
  <si>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</si>
  <si>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</si>
  <si>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</si>
  <si>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</si>
  <si>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</si>
  <si>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</si>
  <si>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</si>
  <si>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</si>
  <si>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</si>
  <si>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</si>
  <si>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</si>
  <si>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</si>
  <si>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</si>
  <si>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</si>
  <si>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</si>
  <si>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</si>
  <si>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</si>
  <si>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</si>
  <si>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</si>
  <si>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</si>
  <si>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</si>
  <si>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</si>
  <si>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</si>
  <si>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</si>
  <si>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</si>
  <si>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</si>
  <si>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</si>
  <si>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</si>
  <si>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</si>
  <si>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</si>
  <si>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</si>
  <si>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</si>
  <si>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</si>
  <si>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</si>
  <si>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</si>
  <si>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</si>
  <si>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</si>
  <si>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</si>
  <si>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</si>
  <si>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</si>
  <si>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</si>
  <si>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</si>
  <si>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</si>
  <si>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</si>
  <si>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</si>
  <si>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</si>
  <si>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</si>
  <si>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</si>
  <si>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</si>
  <si>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</si>
  <si>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</si>
  <si>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</si>
  <si>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</si>
  <si>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</si>
  <si>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</si>
  <si>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</si>
  <si>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</si>
  <si>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</si>
  <si>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</si>
  <si>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</si>
  <si>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</si>
  <si>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</si>
  <si>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</si>
  <si>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</si>
  <si>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</si>
  <si>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</si>
  <si>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</si>
  <si>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</si>
  <si>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</si>
  <si>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</si>
  <si>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</si>
  <si>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</si>
  <si>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</si>
  <si>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</si>
  <si>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</si>
  <si>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</si>
  <si>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</si>
  <si>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</si>
  <si>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</si>
  <si>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</si>
  <si>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</si>
  <si>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</si>
  <si>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</si>
  <si>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</si>
  <si>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</si>
  <si>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</si>
  <si>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</si>
  <si>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</si>
  <si>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</si>
  <si>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</si>
  <si>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</si>
  <si>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</si>
  <si>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</si>
  <si>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</si>
  <si>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</si>
  <si>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</si>
  <si>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</si>
  <si>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</si>
  <si>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</si>
  <si>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</si>
  <si>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</si>
  <si>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</si>
  <si>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</si>
  <si>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</si>
  <si>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</si>
  <si>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</si>
  <si>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</si>
  <si>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</si>
  <si>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</si>
  <si>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</si>
  <si>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</si>
  <si>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</si>
  <si>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</si>
  <si>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</si>
  <si>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</si>
  <si>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</si>
  <si>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</si>
  <si>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</si>
  <si>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</si>
  <si>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</si>
  <si>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</si>
  <si>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</si>
  <si>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</si>
  <si>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</si>
  <si>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</si>
  <si>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</si>
  <si>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</si>
  <si>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</si>
  <si>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</si>
  <si>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</si>
  <si>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</si>
  <si>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</si>
  <si>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</si>
  <si>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</si>
  <si>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</si>
  <si>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</si>
  <si>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</si>
  <si>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</si>
  <si>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</si>
  <si>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</si>
  <si>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</si>
  <si>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</si>
  <si>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</si>
  <si>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</si>
  <si>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</si>
  <si>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</si>
  <si>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</si>
  <si>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</si>
  <si>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</si>
  <si>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</si>
  <si>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</si>
  <si>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</si>
  <si>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</si>
  <si>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</si>
  <si>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</si>
  <si>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</si>
  <si>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</si>
  <si>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</si>
  <si>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</si>
  <si>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</si>
  <si>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</si>
  <si>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</si>
  <si>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</si>
  <si>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</si>
  <si>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</si>
  <si>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</si>
  <si>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</si>
  <si>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</si>
  <si>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</si>
  <si>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</si>
  <si>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</si>
  <si>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</si>
  <si>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</si>
  <si>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</si>
  <si>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</si>
  <si>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</si>
  <si>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</si>
  <si>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</si>
  <si>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</si>
  <si>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</si>
  <si>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</si>
  <si>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</si>
  <si>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</si>
  <si>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</si>
  <si>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</si>
  <si>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</si>
  <si>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</si>
  <si>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</si>
  <si>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</si>
  <si>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</si>
  <si>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</si>
  <si>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</si>
  <si>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</si>
  <si>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</si>
  <si>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</si>
  <si>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</si>
  <si>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</si>
  <si>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</si>
  <si>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</si>
  <si>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</si>
  <si>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</si>
  <si>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</si>
  <si>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</si>
  <si>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</si>
  <si>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</si>
  <si>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</si>
  <si>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</si>
  <si>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</si>
  <si>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</si>
  <si>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</si>
  <si>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</si>
  <si>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</si>
  <si>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</si>
  <si>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</si>
  <si>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</si>
  <si>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</si>
  <si>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</si>
  <si>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</si>
  <si>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</si>
  <si>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</si>
  <si>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</si>
  <si>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</si>
  <si>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</si>
  <si>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</si>
  <si>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</si>
  <si>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</si>
  <si>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</si>
  <si>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</si>
  <si>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</si>
  <si>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</si>
  <si>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</si>
  <si>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</si>
  <si>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</si>
  <si>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</si>
  <si>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</si>
  <si>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</si>
  <si>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</si>
  <si>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</si>
  <si>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</si>
  <si>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</si>
  <si>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</si>
  <si>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</si>
  <si>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</si>
  <si>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</si>
  <si>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</si>
  <si>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</si>
  <si>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</si>
  <si>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</si>
  <si>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</si>
  <si>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</si>
  <si>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</si>
  <si>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</si>
  <si>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</si>
  <si>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</si>
  <si>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</si>
  <si>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</si>
  <si>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</si>
  <si>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</si>
  <si>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</si>
  <si>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</si>
  <si>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</si>
  <si>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</si>
  <si>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</si>
  <si>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</si>
  <si>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</si>
  <si>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</si>
  <si>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</si>
  <si>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</si>
  <si>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</si>
  <si>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</si>
  <si>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</si>
  <si>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</si>
  <si>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</si>
  <si>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</si>
  <si>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</si>
  <si>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</si>
  <si>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</si>
  <si>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</si>
  <si>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</si>
  <si>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</si>
  <si>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</si>
  <si>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</si>
  <si>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</si>
  <si>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</si>
  <si>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</si>
  <si>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</si>
  <si>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</si>
  <si>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</si>
  <si>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</si>
  <si>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</si>
  <si>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</si>
  <si>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</si>
  <si>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</si>
  <si>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</si>
  <si>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</si>
  <si>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</si>
  <si>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</si>
  <si>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</si>
  <si>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</si>
  <si>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</si>
  <si>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</si>
  <si>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</si>
  <si>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</si>
  <si>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</si>
  <si>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</si>
  <si>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</si>
  <si>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</si>
  <si>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</si>
  <si>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</si>
  <si>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</si>
  <si>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</si>
  <si>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</si>
  <si>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</si>
  <si>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</si>
  <si>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</si>
  <si>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</si>
  <si>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</si>
  <si>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</si>
  <si>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</si>
  <si>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</si>
  <si>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</si>
  <si>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</si>
  <si>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</si>
  <si>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</si>
  <si>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</si>
  <si>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</si>
  <si>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</si>
  <si>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</si>
  <si>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</si>
  <si>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</si>
  <si>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</si>
  <si>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</si>
  <si>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</si>
  <si>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</si>
  <si>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</si>
  <si>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</si>
  <si>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</si>
  <si>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</si>
  <si>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</si>
  <si>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</si>
  <si>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</si>
  <si>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</si>
  <si>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</si>
  <si>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</si>
  <si>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</si>
  <si>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</si>
  <si>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</si>
  <si>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</si>
  <si>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</si>
  <si>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</si>
  <si>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</si>
  <si>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</si>
  <si>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</si>
  <si>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</si>
  <si>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</si>
  <si>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</si>
  <si>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</si>
  <si>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</si>
  <si>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</si>
  <si>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</si>
  <si>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</si>
  <si>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</si>
  <si>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</si>
  <si>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</si>
  <si>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</si>
  <si>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</si>
  <si>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</si>
  <si>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</si>
  <si>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</si>
  <si>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</si>
  <si>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</si>
  <si>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</si>
  <si>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</si>
  <si>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</si>
  <si>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</si>
  <si>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</si>
  <si>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</si>
  <si>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</si>
  <si>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</si>
  <si>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</si>
  <si>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</si>
  <si>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</si>
  <si>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</si>
  <si>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</si>
  <si>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</si>
  <si>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</si>
  <si>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</si>
  <si>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</si>
  <si>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</si>
  <si>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</si>
  <si>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</si>
  <si>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</si>
  <si>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</si>
  <si>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</si>
  <si>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</si>
  <si>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</si>
  <si>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</si>
  <si>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</si>
  <si>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</si>
  <si>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</si>
  <si>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</si>
  <si>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</si>
  <si>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</si>
  <si>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</si>
  <si>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</si>
  <si>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</si>
  <si>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</si>
  <si>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</si>
  <si>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</si>
  <si>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</si>
  <si>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</si>
  <si>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</si>
  <si>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</si>
  <si>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</si>
  <si>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</si>
  <si>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</si>
  <si>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</si>
  <si>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</si>
  <si>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</si>
  <si>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</si>
  <si>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</si>
  <si>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</si>
  <si>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</si>
  <si>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</si>
  <si>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</si>
  <si>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</si>
  <si>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</si>
  <si>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</si>
  <si>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</si>
  <si>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</si>
  <si>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</si>
  <si>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</si>
  <si>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</si>
  <si>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</si>
  <si>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</si>
  <si>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</si>
  <si>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</si>
  <si>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</si>
  <si>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</si>
  <si>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</si>
  <si>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</si>
  <si>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</si>
  <si>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</si>
  <si>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</si>
  <si>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</si>
  <si>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</si>
  <si>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</si>
  <si>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</si>
  <si>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</si>
  <si>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</si>
  <si>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</si>
  <si>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</si>
  <si>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</si>
  <si>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</si>
  <si>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</si>
  <si>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</si>
  <si>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</si>
  <si>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</si>
  <si>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</si>
  <si>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</si>
  <si>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</si>
  <si>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</si>
  <si>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</si>
  <si>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</si>
  <si>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</si>
  <si>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</si>
  <si>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</si>
  <si>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</si>
  <si>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</si>
  <si>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</si>
  <si>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</si>
  <si>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</si>
  <si>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</si>
  <si>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</si>
  <si>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</si>
  <si>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</si>
  <si>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</si>
  <si>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</si>
  <si>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</si>
  <si>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</si>
  <si>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</si>
  <si>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</si>
  <si>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</si>
  <si>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</si>
  <si>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</si>
  <si>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</si>
  <si>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</si>
  <si>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</si>
  <si>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</si>
  <si>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</si>
  <si>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</si>
  <si>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</si>
  <si>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</si>
  <si>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</si>
  <si>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</si>
  <si>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</si>
  <si>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</si>
  <si>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</si>
  <si>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</si>
  <si>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</si>
  <si>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</si>
  <si>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</si>
  <si>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</si>
  <si>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</si>
  <si>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</si>
  <si>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</si>
  <si>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</si>
  <si>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</si>
  <si>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</si>
  <si>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</si>
  <si>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</si>
  <si>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</si>
  <si>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</si>
  <si>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</si>
  <si>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</si>
  <si>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</si>
  <si>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</si>
  <si>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</si>
  <si>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</si>
  <si>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</si>
  <si>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</si>
  <si>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</si>
  <si>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</si>
  <si>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</si>
  <si>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</si>
  <si>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</si>
  <si>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</si>
  <si>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</si>
  <si>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</si>
  <si>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</si>
  <si>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</si>
  <si>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</si>
  <si>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</si>
  <si>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</si>
  <si>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</si>
  <si>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</si>
  <si>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</si>
  <si>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</si>
  <si>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</si>
  <si>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</si>
  <si>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</si>
  <si>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</si>
  <si>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</si>
  <si>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</si>
  <si>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</si>
  <si>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</si>
  <si>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</si>
  <si>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</si>
  <si>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</si>
  <si>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</si>
  <si>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</si>
  <si>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</si>
  <si>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</si>
  <si>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</si>
  <si>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</si>
  <si>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</si>
  <si>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</si>
  <si>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</si>
  <si>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</si>
  <si>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</si>
  <si>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</si>
  <si>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</si>
  <si>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</si>
  <si>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</si>
  <si>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</si>
  <si>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</si>
  <si>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</si>
  <si>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</si>
  <si>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</si>
  <si>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</si>
  <si>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</si>
  <si>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</si>
  <si>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</si>
  <si>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</si>
  <si>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</si>
  <si>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</si>
  <si>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</si>
  <si>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</si>
  <si>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</si>
  <si>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</si>
  <si>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</si>
  <si>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</si>
  <si>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</si>
  <si>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</si>
  <si>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</si>
  <si>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</si>
  <si>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</si>
  <si>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</si>
  <si>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</si>
  <si>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</si>
  <si>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</si>
  <si>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</si>
  <si>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</si>
  <si>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</si>
  <si>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</si>
  <si>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</si>
  <si>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</si>
  <si>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</si>
  <si>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</si>
  <si>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</si>
  <si>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</si>
  <si>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</si>
  <si>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</si>
  <si>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</si>
  <si>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</si>
  <si>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</si>
  <si>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</si>
  <si>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</si>
  <si>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</si>
  <si>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</si>
  <si>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</si>
  <si>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</si>
  <si>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</si>
  <si>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</si>
  <si>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</si>
  <si>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</si>
  <si>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</si>
  <si>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</si>
  <si>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</si>
  <si>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</si>
  <si>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</si>
  <si>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</si>
  <si>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</si>
  <si>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</si>
  <si>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</si>
  <si>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</si>
  <si>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</si>
  <si>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</si>
  <si>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</si>
  <si>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</si>
  <si>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</si>
  <si>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</si>
  <si>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</si>
  <si>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</si>
  <si>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</si>
  <si>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</si>
  <si>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</si>
  <si>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</si>
  <si>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</si>
  <si>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</si>
  <si>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</si>
  <si>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</si>
  <si>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</si>
  <si>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</si>
  <si>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</si>
  <si>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</si>
  <si>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</si>
  <si>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</si>
  <si>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</si>
  <si>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</si>
  <si>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</si>
  <si>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</si>
  <si>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</si>
  <si>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</si>
  <si>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</si>
  <si>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</si>
  <si>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</si>
  <si>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</si>
  <si>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</si>
  <si>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</si>
  <si>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</si>
  <si>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</si>
  <si>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</si>
  <si>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</si>
  <si>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</si>
  <si>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</si>
  <si>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</si>
  <si>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</si>
  <si>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</si>
  <si>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</si>
  <si>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</si>
  <si>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</si>
  <si>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</si>
  <si>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</si>
  <si>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</si>
  <si>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</si>
  <si>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</si>
  <si>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</si>
  <si>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</si>
  <si>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</si>
  <si>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</si>
  <si>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</si>
  <si>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</si>
  <si>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</si>
  <si>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</si>
  <si>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</si>
  <si>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</si>
  <si>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</si>
  <si>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</si>
  <si>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</si>
  <si>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</si>
  <si>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</si>
  <si>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</si>
  <si>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</si>
  <si>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</si>
  <si>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</si>
  <si>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</si>
  <si>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</si>
  <si>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</si>
  <si>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</si>
  <si>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</si>
  <si>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</si>
  <si>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</si>
  <si>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</si>
  <si>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</si>
  <si>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</si>
  <si>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</si>
  <si>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</si>
  <si>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</si>
  <si>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</si>
  <si>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</si>
  <si>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</si>
  <si>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</si>
  <si>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</si>
  <si>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</si>
  <si>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</si>
  <si>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</si>
  <si>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</si>
  <si>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</si>
  <si>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</si>
  <si>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</si>
  <si>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</si>
  <si>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</si>
  <si>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</si>
  <si>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</si>
  <si>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</si>
  <si>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</si>
  <si>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</si>
  <si>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</si>
  <si>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</si>
  <si>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</si>
  <si>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</si>
  <si>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</si>
  <si>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</si>
  <si>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</si>
  <si>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</si>
  <si>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</si>
  <si>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</si>
  <si>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</si>
  <si>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</si>
  <si>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</si>
  <si>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</si>
  <si>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</si>
  <si>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</si>
  <si>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</si>
  <si>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</si>
  <si>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</si>
  <si>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</si>
  <si>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</si>
  <si>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</si>
  <si>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</si>
  <si>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</si>
  <si>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</si>
  <si>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</si>
  <si>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</si>
  <si>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</si>
  <si>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</si>
  <si>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</si>
  <si>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</si>
  <si>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</si>
  <si>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</si>
  <si>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</si>
  <si>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</si>
  <si>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</si>
  <si>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</si>
  <si>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</si>
  <si>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</si>
  <si>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</si>
  <si>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</si>
  <si>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</si>
  <si>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</si>
  <si>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</si>
  <si>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</si>
  <si>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</si>
  <si>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</si>
  <si>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</si>
  <si>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</si>
  <si>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</si>
  <si>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</si>
  <si>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</si>
  <si>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</si>
  <si>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</si>
  <si>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</si>
  <si>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</si>
  <si>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</si>
  <si>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</si>
  <si>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</si>
  <si>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</si>
  <si>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</si>
  <si>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</si>
  <si>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</si>
  <si>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</si>
  <si>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</si>
  <si>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</si>
  <si>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</si>
  <si>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</si>
  <si>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</si>
  <si>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</si>
  <si>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</si>
  <si>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</si>
  <si>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</si>
  <si>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</si>
  <si>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</si>
  <si>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</si>
  <si>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</si>
  <si>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</si>
  <si>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</si>
  <si>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</si>
  <si>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</si>
  <si>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</si>
  <si>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</si>
  <si>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</si>
  <si>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</si>
  <si>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</si>
  <si>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</si>
  <si>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</si>
  <si>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</si>
  <si>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</si>
  <si>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</si>
  <si>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</si>
  <si>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</si>
  <si>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</si>
  <si>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</si>
  <si>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</si>
  <si>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</si>
  <si>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</si>
  <si>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</si>
  <si>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</si>
  <si>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</si>
  <si>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</si>
  <si>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</si>
  <si>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</si>
  <si>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</si>
  <si>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</si>
  <si>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</si>
  <si>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</si>
  <si>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</si>
  <si>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</si>
  <si>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</si>
  <si>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</si>
  <si>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</si>
  <si>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</si>
  <si>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</si>
  <si>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</si>
  <si>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</si>
  <si>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</si>
  <si>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</si>
  <si>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</si>
  <si>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</si>
  <si>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</si>
  <si>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</si>
  <si>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</si>
  <si>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</si>
  <si>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</si>
  <si>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</si>
  <si>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</si>
  <si>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</si>
  <si>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</si>
  <si>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</si>
  <si>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</si>
  <si>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</si>
  <si>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</si>
  <si>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</si>
  <si>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</si>
  <si>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</si>
  <si>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</si>
  <si>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</si>
  <si>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</si>
  <si>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</si>
  <si>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</si>
  <si>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</si>
  <si>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</si>
  <si>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</si>
  <si>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</si>
  <si>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</si>
  <si>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</si>
  <si>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</si>
  <si>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</si>
  <si>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</si>
  <si>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</si>
  <si>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</si>
  <si>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</si>
  <si>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</si>
  <si>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</si>
  <si>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</si>
  <si>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</si>
  <si>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</si>
  <si>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</si>
  <si>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</si>
  <si>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</si>
  <si>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</si>
  <si>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</si>
  <si>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</si>
  <si>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</si>
  <si>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</si>
  <si>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</si>
  <si>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</si>
  <si>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</si>
  <si>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</si>
  <si>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</si>
  <si>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</si>
  <si>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</si>
  <si>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</si>
  <si>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</si>
  <si>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</si>
  <si>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</si>
  <si>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</si>
  <si>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</si>
  <si>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</si>
  <si>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</si>
  <si>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</si>
  <si>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</si>
  <si>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</si>
  <si>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</si>
  <si>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</si>
  <si>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</si>
  <si>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</si>
  <si>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</si>
  <si>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</si>
  <si>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</si>
  <si>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</si>
  <si>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</si>
  <si>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</si>
  <si>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</si>
  <si>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</si>
  <si>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</si>
  <si>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</si>
  <si>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</si>
  <si>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</si>
  <si>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</si>
  <si>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</si>
  <si>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</si>
  <si>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</si>
  <si>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</si>
  <si>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</si>
  <si>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</si>
  <si>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</si>
  <si>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</si>
  <si>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</si>
  <si>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</si>
  <si>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</si>
  <si>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</si>
  <si>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</si>
  <si>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</si>
  <si>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</si>
  <si>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</si>
  <si>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</si>
  <si>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</si>
  <si>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</si>
  <si>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</si>
  <si>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</si>
  <si>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</si>
  <si>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</si>
  <si>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</si>
  <si>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</si>
  <si>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</si>
  <si>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</si>
  <si>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</si>
  <si>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</si>
  <si>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</si>
  <si>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</si>
  <si>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</si>
  <si>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</si>
  <si>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</si>
  <si>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</si>
  <si>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</si>
  <si>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</si>
  <si>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</si>
  <si>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</si>
  <si>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</si>
  <si>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</si>
  <si>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</si>
  <si>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</si>
  <si>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</si>
  <si>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</si>
  <si>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</si>
  <si>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</si>
  <si>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</si>
  <si>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</si>
  <si>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</si>
  <si>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</si>
  <si>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</si>
  <si>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</si>
  <si>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</si>
  <si>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</si>
  <si>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</si>
  <si>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</si>
  <si>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</si>
  <si>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</si>
  <si>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</si>
  <si>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</si>
  <si>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</si>
  <si>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</si>
  <si>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</si>
  <si>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</si>
  <si>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</si>
  <si>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</si>
  <si>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</si>
  <si>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</si>
  <si>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</si>
  <si>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</si>
  <si>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</si>
  <si>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</si>
  <si>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</si>
  <si>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</si>
  <si>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</si>
  <si>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</si>
  <si>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</si>
  <si>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</si>
  <si>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</si>
  <si>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</si>
  <si>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</si>
  <si>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</si>
  <si>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</si>
  <si>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</si>
  <si>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</si>
  <si>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</si>
  <si>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</si>
  <si>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</si>
  <si>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</si>
  <si>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</si>
  <si>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</si>
  <si>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</si>
  <si>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</si>
  <si>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</si>
  <si>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</si>
  <si>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</si>
  <si>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</si>
  <si>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</si>
  <si>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</si>
  <si>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</si>
  <si>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</si>
  <si>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</si>
  <si>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</si>
  <si>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</si>
  <si>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</si>
  <si>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</si>
  <si>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</si>
  <si>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</si>
  <si>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</si>
  <si>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</si>
  <si>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</si>
  <si>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</si>
  <si>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</si>
  <si>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</si>
  <si>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</si>
  <si>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</si>
  <si>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</si>
  <si>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</si>
  <si>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</si>
  <si>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</si>
  <si>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</si>
  <si>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</si>
  <si>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</si>
  <si>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</si>
  <si>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</si>
  <si>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</si>
  <si>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</si>
  <si>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</si>
  <si>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</si>
  <si>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</si>
  <si>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</si>
  <si>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</si>
  <si>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</si>
  <si>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</si>
  <si>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</si>
  <si>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</si>
  <si>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</si>
  <si>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</si>
  <si>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</si>
  <si>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</si>
  <si>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</si>
  <si>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</si>
  <si>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</si>
  <si>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</si>
  <si>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</si>
  <si>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</si>
  <si>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</si>
  <si>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</si>
  <si>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</si>
  <si>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</si>
  <si>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</si>
  <si>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</si>
  <si>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</si>
  <si>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</si>
  <si>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</si>
  <si>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</si>
  <si>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</si>
  <si>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</si>
  <si>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</si>
  <si>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</si>
  <si>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</si>
  <si>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</si>
  <si>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</si>
  <si>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</si>
  <si>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</si>
  <si>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</si>
  <si>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</si>
  <si>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</si>
  <si>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</si>
  <si>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</si>
  <si>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</si>
  <si>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</si>
  <si>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</si>
  <si>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</si>
  <si>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</si>
  <si>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</si>
  <si>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</si>
  <si>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</si>
  <si>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</si>
  <si>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</si>
  <si>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</si>
  <si>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</si>
  <si>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</si>
  <si>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</si>
  <si>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</si>
  <si>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</si>
  <si>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</si>
  <si>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</si>
  <si>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</si>
  <si>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</si>
  <si>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</si>
  <si>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</si>
  <si>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</si>
  <si>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</si>
  <si>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</si>
  <si>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</si>
  <si>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</si>
  <si>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</si>
  <si>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</si>
  <si>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</si>
  <si>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</si>
  <si>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</si>
  <si>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</si>
  <si>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</si>
  <si>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</si>
  <si>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</si>
  <si>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</si>
  <si>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</si>
  <si>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</si>
  <si>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</si>
  <si>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</si>
  <si>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</si>
  <si>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</si>
  <si>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</si>
  <si>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</si>
  <si>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</si>
  <si>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</si>
  <si>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</si>
  <si>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</si>
  <si>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</si>
  <si>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</si>
  <si>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</si>
  <si>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</si>
  <si>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</si>
  <si>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</si>
  <si>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</si>
  <si>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</si>
  <si>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</si>
  <si>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</si>
  <si>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</si>
  <si>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</si>
  <si>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</si>
  <si>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</si>
  <si>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</si>
  <si>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</si>
  <si>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</si>
  <si>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</si>
  <si>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</si>
  <si>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</si>
  <si>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</si>
  <si>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</si>
  <si>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</si>
  <si>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</si>
  <si>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</si>
  <si>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</si>
  <si>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</si>
  <si>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</si>
  <si>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</si>
  <si>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</si>
  <si>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</si>
  <si>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</si>
  <si>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</si>
  <si>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</si>
  <si>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</si>
  <si>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</si>
  <si>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</si>
  <si>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</si>
  <si>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</si>
  <si>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</si>
  <si>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</si>
  <si>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</si>
  <si>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</si>
  <si>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</si>
  <si>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</si>
  <si>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</si>
  <si>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</si>
  <si>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</si>
  <si>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</si>
  <si>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</si>
  <si>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</si>
  <si>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</si>
  <si>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</si>
  <si>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</si>
  <si>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</si>
  <si>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</si>
  <si>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</si>
  <si>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</si>
  <si>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</si>
  <si>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</si>
  <si>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</si>
  <si>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</si>
  <si>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</si>
  <si>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</si>
  <si>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</si>
  <si>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</si>
  <si>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</si>
  <si>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</si>
  <si>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</si>
  <si>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</si>
  <si>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</si>
  <si>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</si>
  <si>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</si>
  <si>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</si>
  <si>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</si>
  <si>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</si>
  <si>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</si>
  <si>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</si>
  <si>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</si>
  <si>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</si>
  <si>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</si>
  <si>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</si>
  <si>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</si>
  <si>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</si>
  <si>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</si>
  <si>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</si>
  <si>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</si>
  <si>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</si>
  <si>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</si>
  <si>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</si>
  <si>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</si>
  <si>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</si>
  <si>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</si>
  <si>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</si>
  <si>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</si>
  <si>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</si>
  <si>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</si>
  <si>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</si>
  <si>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</si>
  <si>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</si>
  <si>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</si>
  <si>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</si>
  <si>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</si>
  <si>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</si>
  <si>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</si>
  <si>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</si>
  <si>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</si>
  <si>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</si>
  <si>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</si>
  <si>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</si>
  <si>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</si>
  <si>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</si>
  <si>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</si>
  <si>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</si>
  <si>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</si>
  <si>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</si>
  <si>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</si>
  <si>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</si>
  <si>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</si>
  <si>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</si>
  <si>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</si>
  <si>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</si>
  <si>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</si>
  <si>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</si>
  <si>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</si>
  <si>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</si>
  <si>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</si>
  <si>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</si>
  <si>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</si>
  <si>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</si>
  <si>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</si>
  <si>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</si>
  <si>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</si>
  <si>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</si>
  <si>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</si>
  <si>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</si>
  <si>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</si>
  <si>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</si>
  <si>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</si>
  <si>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</si>
  <si>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</si>
  <si>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</si>
  <si>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</si>
  <si>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</si>
  <si>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</si>
  <si>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</si>
  <si>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</si>
  <si>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</si>
  <si>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</si>
  <si>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</si>
  <si>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</si>
  <si>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</si>
  <si>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</si>
  <si>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</si>
  <si>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</si>
  <si>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</si>
  <si>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</si>
  <si>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</si>
  <si>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</si>
  <si>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</si>
  <si>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</si>
  <si>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</si>
  <si>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</si>
  <si>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</si>
  <si>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</si>
  <si>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</si>
  <si>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</si>
  <si>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</si>
  <si>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</si>
  <si>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</si>
  <si>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</si>
  <si>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</si>
  <si>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</si>
  <si>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</si>
  <si>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</si>
  <si>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</si>
  <si>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</si>
  <si>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</si>
  <si>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</si>
  <si>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</si>
  <si>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</si>
  <si>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</si>
  <si>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</si>
  <si>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</si>
  <si>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</si>
  <si>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</si>
  <si>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</si>
  <si>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</si>
  <si>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</si>
  <si>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</si>
  <si>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</si>
  <si>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</si>
  <si>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</si>
  <si>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</si>
  <si>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</si>
  <si>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</si>
  <si>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</si>
  <si>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</si>
  <si>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</si>
  <si>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</si>
  <si>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</si>
  <si>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</si>
  <si>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</si>
  <si>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</si>
  <si>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</si>
  <si>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</si>
  <si>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</si>
  <si>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</si>
  <si>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</si>
  <si>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</si>
  <si>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</si>
  <si>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</si>
  <si>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</si>
  <si>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</si>
  <si>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</si>
  <si>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</si>
  <si>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</si>
  <si>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</si>
  <si>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</si>
  <si>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</si>
  <si>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</si>
  <si>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</si>
  <si>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</si>
  <si>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</si>
  <si>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</si>
  <si>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</si>
  <si>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</si>
  <si>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</si>
  <si>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</si>
  <si>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</si>
  <si>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</si>
  <si>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</si>
  <si>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</si>
  <si>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</si>
  <si>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</si>
  <si>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</si>
  <si>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</si>
  <si>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</si>
  <si>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</si>
  <si>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</si>
  <si>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</si>
  <si>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</si>
  <si>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</si>
  <si>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</si>
  <si>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</si>
  <si>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</si>
  <si>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</si>
  <si>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</si>
  <si>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</si>
  <si>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</si>
  <si>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</si>
  <si>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</si>
  <si>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</si>
  <si>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</si>
  <si>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</si>
  <si>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</si>
  <si>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</si>
  <si>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</si>
  <si>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</si>
  <si>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</si>
  <si>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</si>
  <si>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</si>
  <si>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</si>
  <si>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</si>
  <si>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</si>
  <si>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</si>
  <si>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</si>
  <si>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</si>
  <si>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</si>
  <si>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</si>
  <si>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</si>
  <si>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</si>
  <si>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</si>
  <si>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</si>
  <si>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</si>
  <si>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</si>
  <si>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</si>
  <si>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</si>
  <si>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</si>
  <si>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</si>
  <si>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</si>
  <si>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</si>
  <si>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</si>
  <si>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</si>
  <si>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</si>
  <si>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</si>
  <si>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</si>
  <si>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</si>
  <si>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</si>
  <si>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</si>
  <si>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</si>
  <si>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</si>
  <si>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</si>
  <si>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</si>
  <si>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</si>
  <si>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</si>
  <si>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</si>
  <si>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</si>
  <si>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</si>
  <si>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</si>
  <si>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</si>
  <si>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</si>
  <si>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</si>
  <si>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</si>
  <si>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</si>
  <si>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</si>
  <si>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</si>
  <si>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</si>
  <si>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</si>
  <si>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</si>
  <si>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</si>
  <si>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</si>
  <si>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</si>
  <si>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</si>
  <si>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</si>
  <si>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</si>
  <si>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</si>
  <si>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</si>
  <si>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</si>
  <si>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</si>
  <si>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</si>
  <si>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</si>
  <si>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</si>
  <si>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</si>
  <si>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</si>
  <si>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</si>
  <si>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</si>
  <si>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</si>
  <si>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</si>
  <si>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</si>
  <si>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</si>
  <si>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</si>
  <si>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</si>
  <si>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</si>
  <si>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</si>
  <si>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</si>
  <si>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</si>
  <si>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</si>
  <si>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</si>
  <si>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</si>
  <si>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</si>
  <si>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</si>
  <si>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</si>
  <si>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</si>
  <si>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</si>
  <si>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</si>
  <si>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</si>
  <si>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</si>
  <si>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</si>
  <si>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</si>
  <si>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</si>
  <si>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</si>
  <si>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</si>
  <si>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</si>
  <si>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</si>
  <si>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</si>
  <si>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</si>
  <si>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</si>
  <si>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</si>
  <si>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</si>
  <si>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</si>
  <si>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</si>
  <si>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</si>
  <si>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</si>
  <si>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</si>
  <si>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</si>
  <si>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</si>
  <si>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</si>
  <si>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</si>
  <si>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</si>
  <si>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</si>
  <si>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</si>
  <si>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</si>
  <si>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</si>
  <si>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</si>
  <si>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</si>
  <si>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</si>
  <si>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</si>
  <si>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</si>
  <si>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</si>
  <si>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</si>
  <si>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</si>
  <si>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</si>
  <si>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</si>
  <si>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</si>
  <si>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</si>
  <si>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</si>
  <si>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</si>
  <si>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</si>
  <si>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</si>
  <si>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</si>
  <si>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</si>
  <si>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</si>
  <si>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</si>
  <si>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</si>
  <si>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</si>
  <si>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</si>
  <si>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</si>
  <si>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</si>
  <si>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</si>
  <si>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</si>
  <si>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</si>
  <si>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</si>
  <si>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</si>
  <si>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</si>
  <si>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</si>
  <si>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</si>
  <si>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</si>
  <si>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</si>
  <si>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</si>
  <si>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</si>
  <si>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</si>
  <si>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</si>
  <si>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</si>
  <si>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</si>
  <si>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</si>
  <si>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</si>
  <si>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</si>
  <si>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</si>
  <si>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</si>
  <si>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</si>
  <si>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</si>
  <si>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</si>
  <si>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</si>
  <si>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</si>
  <si>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</si>
  <si>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</si>
  <si>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</si>
  <si>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</si>
  <si>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</si>
  <si>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</si>
  <si>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</si>
  <si>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</si>
  <si>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</si>
  <si>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</si>
  <si>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</si>
  <si>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</si>
  <si>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</si>
  <si>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</si>
  <si>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</si>
  <si>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</si>
  <si>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</si>
  <si>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</si>
  <si>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</si>
  <si>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</si>
  <si>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</si>
  <si>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</si>
  <si>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</si>
  <si>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</si>
  <si>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</si>
  <si>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</si>
  <si>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</si>
  <si>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</si>
  <si>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</si>
  <si>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</si>
  <si>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</si>
  <si>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</si>
  <si>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</si>
  <si>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</si>
  <si>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</si>
  <si>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</si>
  <si>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</si>
  <si>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</si>
  <si>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</si>
  <si>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</si>
  <si>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</si>
  <si>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</si>
  <si>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</si>
  <si>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</si>
  <si>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</si>
  <si>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</si>
  <si>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</si>
  <si>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</si>
  <si>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</si>
  <si>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</si>
  <si>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</si>
  <si>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</si>
  <si>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</si>
  <si>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</si>
  <si>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</si>
  <si>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</si>
  <si>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</si>
  <si>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</si>
  <si>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</si>
  <si>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</si>
  <si>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</si>
  <si>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</si>
  <si>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</si>
  <si>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</si>
  <si>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</si>
  <si>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</si>
  <si>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</si>
  <si>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</si>
  <si>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</si>
  <si>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</si>
  <si>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</si>
  <si>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</si>
  <si>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</si>
  <si>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</si>
  <si>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</si>
  <si>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</si>
  <si>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</si>
  <si>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</si>
  <si>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</si>
  <si>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</si>
  <si>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</si>
  <si>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</si>
  <si>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</si>
  <si>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</si>
  <si>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</si>
  <si>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</si>
  <si>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</si>
  <si>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</si>
  <si>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</si>
  <si>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</si>
  <si>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</si>
  <si>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</si>
  <si>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</si>
  <si>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</si>
  <si>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</si>
  <si>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</si>
  <si>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</si>
  <si>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</si>
  <si>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</si>
  <si>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</si>
  <si>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</si>
  <si>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</si>
  <si>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</si>
  <si>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</si>
  <si>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</si>
  <si>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</si>
  <si>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</si>
  <si>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</si>
  <si>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</si>
  <si>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</si>
  <si>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</si>
  <si>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</si>
  <si>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</si>
  <si>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</si>
  <si>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</si>
  <si>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</si>
  <si>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</si>
  <si>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</si>
  <si>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</si>
  <si>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</si>
  <si>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</si>
  <si>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</si>
  <si>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</si>
  <si>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</si>
  <si>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</si>
  <si>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</si>
  <si>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</si>
  <si>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</si>
  <si>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</si>
  <si>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</si>
  <si>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</si>
  <si>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</si>
  <si>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</si>
  <si>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</si>
  <si>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</si>
  <si>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</si>
  <si>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</si>
  <si>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</si>
  <si>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</si>
  <si>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</si>
  <si>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</si>
  <si>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</si>
  <si>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</si>
  <si>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</si>
  <si>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</si>
  <si>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</si>
  <si>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</si>
  <si>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</si>
  <si>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</si>
  <si>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</si>
  <si>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</si>
  <si>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</si>
  <si>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</si>
  <si>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</si>
  <si>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</si>
  <si>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</si>
  <si>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</si>
  <si>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</si>
  <si>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</si>
  <si>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</si>
  <si>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</si>
  <si>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</si>
  <si>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</si>
  <si>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</si>
  <si>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</si>
  <si>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</si>
  <si>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</si>
  <si>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</si>
  <si>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</si>
  <si>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</si>
  <si>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</si>
  <si>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</si>
  <si>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</si>
  <si>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</si>
  <si>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</si>
  <si>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</si>
  <si>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</si>
  <si>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</si>
  <si>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</si>
  <si>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</si>
  <si>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</si>
  <si>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</si>
  <si>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</si>
  <si>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</si>
  <si>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</si>
  <si>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</si>
  <si>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</si>
  <si>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</si>
  <si>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</si>
  <si>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</si>
  <si>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</si>
  <si>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</si>
  <si>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</si>
  <si>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</si>
  <si>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</si>
  <si>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</si>
  <si>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</si>
  <si>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</si>
  <si>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</si>
  <si>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</si>
  <si>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</si>
  <si>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</si>
  <si>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</si>
  <si>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</si>
  <si>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</si>
  <si>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</si>
  <si>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</si>
  <si>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</si>
  <si>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</si>
  <si>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</si>
  <si>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</si>
  <si>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</si>
  <si>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</si>
  <si>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</si>
  <si>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</si>
  <si>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</si>
  <si>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</si>
  <si>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</si>
  <si>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</si>
  <si>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</si>
  <si>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</si>
  <si>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</si>
  <si>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</si>
  <si>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</si>
  <si>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</si>
  <si>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</si>
  <si>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</si>
  <si>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</si>
  <si>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</si>
  <si>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</si>
  <si>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</si>
  <si>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</si>
  <si>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</si>
  <si>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</si>
  <si>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</si>
  <si>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</si>
  <si>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</si>
  <si>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</si>
  <si>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</si>
  <si>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</si>
  <si>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</si>
  <si>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</si>
  <si>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</si>
  <si>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</si>
  <si>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</si>
  <si>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</si>
  <si>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</si>
  <si>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</si>
  <si>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</si>
  <si>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</si>
  <si>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</si>
  <si>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</si>
  <si>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</si>
  <si>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</si>
  <si>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</si>
  <si>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</si>
  <si>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</si>
  <si>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</si>
  <si>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</si>
  <si>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</si>
  <si>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</si>
  <si>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</si>
  <si>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</si>
  <si>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</si>
  <si>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</si>
  <si>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</si>
  <si>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</si>
  <si>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</si>
  <si>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</si>
  <si>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</si>
  <si>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</si>
  <si>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</si>
  <si>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</si>
  <si>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</si>
  <si>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</si>
  <si>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</si>
  <si>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</si>
  <si>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</si>
  <si>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</si>
  <si>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</si>
  <si>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</si>
  <si>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</si>
  <si>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</si>
  <si>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</si>
  <si>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</si>
  <si>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</si>
  <si>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</si>
  <si>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</si>
  <si>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</si>
  <si>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</si>
  <si>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</si>
  <si>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</si>
  <si>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</si>
  <si>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</si>
  <si>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</si>
  <si>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</si>
  <si>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</si>
  <si>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</si>
  <si>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</si>
  <si>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</si>
  <si>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</si>
  <si>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</si>
  <si>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</si>
  <si>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</si>
  <si>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</si>
  <si>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</si>
  <si>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</si>
  <si>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</si>
  <si>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</si>
  <si>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</si>
  <si>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</si>
  <si>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</si>
  <si>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</si>
  <si>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</si>
  <si>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</si>
  <si>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</si>
  <si>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</si>
  <si>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</si>
  <si>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</si>
  <si>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</si>
  <si>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</si>
  <si>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</si>
  <si>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</si>
  <si>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</si>
  <si>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</si>
  <si>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</si>
  <si>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</si>
  <si>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</si>
  <si>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</si>
  <si>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</si>
  <si>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</si>
  <si>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</si>
  <si>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</si>
  <si>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</si>
  <si>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</si>
  <si>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</si>
  <si>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</si>
  <si>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</si>
  <si>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</si>
  <si>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</si>
  <si>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</si>
  <si>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</si>
  <si>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</si>
  <si>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</si>
  <si>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</si>
  <si>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</si>
  <si>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</si>
  <si>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</si>
  <si>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</si>
  <si>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</si>
  <si>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</si>
  <si>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</si>
  <si>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</si>
  <si>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</si>
  <si>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</si>
  <si>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</si>
  <si>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</si>
  <si>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</si>
  <si>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</si>
  <si>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</si>
  <si>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</si>
  <si>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</si>
  <si>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</si>
  <si>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</si>
  <si>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</si>
  <si>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</si>
  <si>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</si>
  <si>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</si>
  <si>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</si>
  <si>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</si>
  <si>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</si>
  <si>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</si>
  <si>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</si>
  <si>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</si>
  <si>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</si>
  <si>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</si>
  <si>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</si>
  <si>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</si>
  <si>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</si>
  <si>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</si>
  <si>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</si>
  <si>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</si>
  <si>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</si>
  <si>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</si>
  <si>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</si>
  <si>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</si>
  <si>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</si>
  <si>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</si>
  <si>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</si>
  <si>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</si>
  <si>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</si>
  <si>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</si>
  <si>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</si>
  <si>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</si>
  <si>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</si>
  <si>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</si>
  <si>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</si>
  <si>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</si>
  <si>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</si>
  <si>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</si>
  <si>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</si>
  <si>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</si>
  <si>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</si>
  <si>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</si>
  <si>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</si>
  <si>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</si>
  <si>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</si>
  <si>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</si>
  <si>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</si>
  <si>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</si>
  <si>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</si>
  <si>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</si>
  <si>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</si>
  <si>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</si>
  <si>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</si>
  <si>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</si>
  <si>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</si>
  <si>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</si>
  <si>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</si>
  <si>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</si>
  <si>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</si>
  <si>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</si>
  <si>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</si>
  <si>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</si>
  <si>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</si>
  <si>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</si>
  <si>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</si>
  <si>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</si>
  <si>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</si>
  <si>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</si>
  <si>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</si>
  <si>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</si>
  <si>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</si>
  <si>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</si>
  <si>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</si>
  <si>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</si>
  <si>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</si>
  <si>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</si>
  <si>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</si>
  <si>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28236957305</t>
  </si>
  <si>
    <t>03340848</t>
  </si>
  <si>
    <t>080082415</t>
  </si>
  <si>
    <t>KOMUNALAC SISAK D.O.O.</t>
  </si>
  <si>
    <t>SISAK</t>
  </si>
  <si>
    <t>CAPRAŠKA ULICA 8</t>
  </si>
  <si>
    <t>komunalac@komunalac-sisak.hr</t>
  </si>
  <si>
    <t>www.komunalac-sisak.hr</t>
  </si>
  <si>
    <t>044/525-777</t>
  </si>
  <si>
    <t>GORAN GROŠ</t>
  </si>
  <si>
    <t>VUJIĆ IVŠIĆ DUBRAVKA</t>
  </si>
  <si>
    <t>044525787</t>
  </si>
  <si>
    <t>vujicd@komunalac-sisak.hr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</si>
</sst>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300264.66</v>
      </c>
      <c r="I3" s="31">
        <f>ABS(ROUND(J3,0)-J3)+ABS(ROUND(K3,0)-K3)</f>
        <v>0</v>
      </c>
      <c r="J3" s="31">
        <f>Bilanca!I10</f>
        <v>5016979</v>
      </c>
      <c r="K3" s="31">
        <f>Bilanca!J10</f>
        <v>4998127</v>
      </c>
    </row>
    <row r="4" spans="1:11" ht="12.75">
      <c r="A4" s="4" t="s">
        <v>1088</v>
      </c>
      <c r="B4" s="29" t="s">
        <v>1888</v>
      </c>
      <c r="D4" s="4" t="s">
        <v>1521</v>
      </c>
      <c r="E4" s="4">
        <v>1</v>
      </c>
      <c r="F4" s="4">
        <f>Bilanca!G11</f>
        <v>3</v>
      </c>
      <c r="G4" s="4">
        <f>IF(Bilanca!H11=0,"",Bilanca!H11)</f>
      </c>
      <c r="H4" s="30">
        <f>J4/100*F4+2*K4/100*F4</f>
        <v>2702.37</v>
      </c>
      <c r="I4" s="31">
        <f>ABS(ROUND(J4,0)-J4)+ABS(ROUND(K4,0)-K4)</f>
        <v>0</v>
      </c>
      <c r="J4" s="31">
        <f>Bilanca!I11</f>
        <v>33481</v>
      </c>
      <c r="K4" s="31">
        <f>Bilanca!J11</f>
        <v>28299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03340848</v>
      </c>
      <c r="D6" s="4" t="s">
        <v>1521</v>
      </c>
      <c r="E6" s="4">
        <v>1</v>
      </c>
      <c r="F6" s="4">
        <f>Bilanca!G13</f>
        <v>5</v>
      </c>
      <c r="G6" s="4">
        <f>IF(Bilanca!H13=0,"",Bilanca!H13)</f>
      </c>
      <c r="H6" s="30">
        <f aca="true" t="shared" si="0" ref="H6:H45">J6/100*F6+2*K6/100*F6</f>
        <v>4503.95</v>
      </c>
      <c r="I6" s="31">
        <f aca="true" t="shared" si="1" ref="I6:I45">ABS(ROUND(J6,0)-J6)+ABS(ROUND(K6,0)-K6)</f>
        <v>0</v>
      </c>
      <c r="J6" s="31">
        <f>Bilanca!I13</f>
        <v>33481</v>
      </c>
      <c r="K6" s="31">
        <f>Bilanca!J13</f>
        <v>28299</v>
      </c>
    </row>
    <row r="7" spans="1:11" ht="12.75">
      <c r="A7" s="4" t="s">
        <v>2353</v>
      </c>
      <c r="B7" s="29" t="str">
        <f>RefStr!M27</f>
        <v>080082415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28236957305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SISAK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SISAK</v>
      </c>
      <c r="D11" s="4" t="s">
        <v>1521</v>
      </c>
      <c r="E11" s="4">
        <v>1</v>
      </c>
      <c r="F11" s="4">
        <f>Bilanca!G18</f>
        <v>10</v>
      </c>
      <c r="G11" s="4">
        <f>IF(Bilanca!H18=0,"",Bilanca!H18)</f>
      </c>
      <c r="H11" s="30">
        <f t="shared" si="0"/>
        <v>1463202.1</v>
      </c>
      <c r="I11" s="31">
        <f t="shared" si="1"/>
        <v>0</v>
      </c>
      <c r="J11" s="31">
        <f>Bilanca!I18</f>
        <v>4882293</v>
      </c>
      <c r="K11" s="31">
        <f>Bilanca!J18</f>
        <v>4874864</v>
      </c>
    </row>
    <row r="12" spans="1:11" ht="12.75">
      <c r="A12" s="4" t="s">
        <v>2357</v>
      </c>
      <c r="B12" s="29" t="str">
        <f>TRIM(RefStr!C33)</f>
        <v>CAPRAŠKA ULICA 8</v>
      </c>
      <c r="D12" s="4" t="s">
        <v>1521</v>
      </c>
      <c r="E12" s="4">
        <v>1</v>
      </c>
      <c r="F12" s="4">
        <f>Bilanca!G19</f>
        <v>11</v>
      </c>
      <c r="G12" s="4">
        <f>IF(Bilanca!H19=0,"",Bilanca!H19)</f>
      </c>
      <c r="H12" s="30">
        <f t="shared" si="0"/>
        <v>530321.22</v>
      </c>
      <c r="I12" s="31">
        <f t="shared" si="1"/>
        <v>0</v>
      </c>
      <c r="J12" s="31">
        <f>Bilanca!I19</f>
        <v>1607034</v>
      </c>
      <c r="K12" s="31">
        <f>Bilanca!J19</f>
        <v>1607034</v>
      </c>
    </row>
    <row r="13" spans="1:11" ht="12.75">
      <c r="A13" s="4" t="s">
        <v>1193</v>
      </c>
      <c r="B13" s="29" t="str">
        <f>TRIM(RefStr!C35)</f>
        <v>komunalac@komunalac-sisak.hr</v>
      </c>
      <c r="D13" s="4" t="s">
        <v>1521</v>
      </c>
      <c r="E13" s="4">
        <v>1</v>
      </c>
      <c r="F13" s="4">
        <f>Bilanca!G20</f>
        <v>12</v>
      </c>
      <c r="G13" s="4">
        <f>IF(Bilanca!H20=0,"",Bilanca!H20)</f>
      </c>
      <c r="H13" s="30">
        <f t="shared" si="0"/>
        <v>296847.95999999996</v>
      </c>
      <c r="I13" s="31">
        <f t="shared" si="1"/>
        <v>0</v>
      </c>
      <c r="J13" s="31">
        <f>Bilanca!I20</f>
        <v>869411</v>
      </c>
      <c r="K13" s="31">
        <f>Bilanca!J20</f>
        <v>802161</v>
      </c>
    </row>
    <row r="14" spans="1:11" ht="12.75">
      <c r="A14" s="4" t="s">
        <v>1194</v>
      </c>
      <c r="B14" s="29" t="str">
        <f>TRIM(RefStr!C37)</f>
        <v>www.komunalac-sisak.hr</v>
      </c>
      <c r="D14" s="4" t="s">
        <v>1521</v>
      </c>
      <c r="E14" s="4">
        <v>1</v>
      </c>
      <c r="F14" s="4">
        <f>Bilanca!G21</f>
        <v>13</v>
      </c>
      <c r="G14" s="4">
        <f>IF(Bilanca!H21=0,"",Bilanca!H21)</f>
      </c>
      <c r="H14" s="30">
        <f t="shared" si="0"/>
        <v>18713.24</v>
      </c>
      <c r="I14" s="31">
        <f t="shared" si="1"/>
        <v>0</v>
      </c>
      <c r="J14" s="31">
        <f>Bilanca!I21</f>
        <v>33676</v>
      </c>
      <c r="K14" s="31">
        <f>Bilanca!J21</f>
        <v>55136</v>
      </c>
    </row>
    <row r="15" spans="1:11" ht="12.75">
      <c r="A15" s="4" t="s">
        <v>2360</v>
      </c>
      <c r="B15" s="29" t="str">
        <f>TEXT(RefStr!J39,"00")</f>
        <v>03</v>
      </c>
      <c r="D15" s="4" t="s">
        <v>1521</v>
      </c>
      <c r="E15" s="4">
        <v>1</v>
      </c>
      <c r="F15" s="4">
        <f>Bilanca!G22</f>
        <v>14</v>
      </c>
      <c r="G15" s="4">
        <f>IF(Bilanca!H22=0,"",Bilanca!H22)</f>
      </c>
      <c r="H15" s="30">
        <f t="shared" si="0"/>
        <v>1004788.6799999999</v>
      </c>
      <c r="I15" s="31">
        <f t="shared" si="1"/>
        <v>0</v>
      </c>
      <c r="J15" s="31">
        <f>Bilanca!I22</f>
        <v>2355996</v>
      </c>
      <c r="K15" s="31">
        <f>Bilanca!J22</f>
        <v>2410533</v>
      </c>
    </row>
    <row r="16" spans="1:11" ht="12.75">
      <c r="A16" s="4" t="s">
        <v>2359</v>
      </c>
      <c r="B16" s="29" t="str">
        <f>TEXT(RefStr!C39,"000")</f>
        <v>391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8130</v>
      </c>
      <c r="D17" s="4" t="s">
        <v>1521</v>
      </c>
      <c r="E17" s="4">
        <v>1</v>
      </c>
      <c r="F17" s="4">
        <f>Bilanca!G24</f>
        <v>16</v>
      </c>
      <c r="G17" s="4">
        <f>IF(Bilanca!H24=0,"",Bilanca!H24)</f>
      </c>
      <c r="H17" s="30">
        <f t="shared" si="0"/>
        <v>2588.16</v>
      </c>
      <c r="I17" s="31">
        <f t="shared" si="1"/>
        <v>0</v>
      </c>
      <c r="J17" s="31">
        <f>Bilanca!I24</f>
        <v>16176</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100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95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90251.23</v>
      </c>
      <c r="I32" s="31">
        <f t="shared" si="1"/>
        <v>0</v>
      </c>
      <c r="J32" s="31">
        <f>Bilanca!I39</f>
        <v>101205</v>
      </c>
      <c r="K32" s="31">
        <f>Bilanca!J39</f>
        <v>94964</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101896.55</v>
      </c>
      <c r="I36" s="31">
        <f t="shared" si="1"/>
        <v>0</v>
      </c>
      <c r="J36" s="31">
        <f>Bilanca!I43</f>
        <v>101205</v>
      </c>
      <c r="K36" s="31">
        <f>Bilanca!J43</f>
        <v>94964</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5537564.67</v>
      </c>
      <c r="I38" s="31">
        <f t="shared" si="1"/>
        <v>0</v>
      </c>
      <c r="J38" s="31">
        <f>Bilanca!I45</f>
        <v>4720671</v>
      </c>
      <c r="K38" s="31">
        <f>Bilanca!J45</f>
        <v>5122860</v>
      </c>
    </row>
    <row r="39" spans="1:11" ht="12.75">
      <c r="A39" s="4" t="s">
        <v>1216</v>
      </c>
      <c r="B39" s="29" t="str">
        <f>RefStr!C68</f>
        <v>VUJIĆ IVŠIĆ DUBRAVKA</v>
      </c>
      <c r="D39" s="4" t="s">
        <v>1521</v>
      </c>
      <c r="E39" s="4">
        <v>1</v>
      </c>
      <c r="F39" s="4">
        <f>Bilanca!G46</f>
        <v>38</v>
      </c>
      <c r="G39" s="4">
        <f>IF(Bilanca!H46=0,"",Bilanca!H46)</f>
      </c>
      <c r="H39" s="30">
        <f t="shared" si="0"/>
        <v>610935.5</v>
      </c>
      <c r="I39" s="31">
        <f t="shared" si="1"/>
        <v>0</v>
      </c>
      <c r="J39" s="31">
        <f>Bilanca!I46</f>
        <v>378665</v>
      </c>
      <c r="K39" s="31">
        <f>Bilanca!J46</f>
        <v>614530</v>
      </c>
    </row>
    <row r="40" spans="1:11" ht="12.75">
      <c r="A40" s="4" t="s">
        <v>1217</v>
      </c>
      <c r="B40" s="29" t="str">
        <f>TRIM(RefStr!C70)</f>
        <v>044525787</v>
      </c>
      <c r="D40" s="4" t="s">
        <v>1521</v>
      </c>
      <c r="E40" s="4">
        <v>1</v>
      </c>
      <c r="F40" s="4">
        <f>Bilanca!G47</f>
        <v>39</v>
      </c>
      <c r="G40" s="4">
        <f>IF(Bilanca!H47=0,"",Bilanca!H47)</f>
      </c>
      <c r="H40" s="30">
        <f t="shared" si="0"/>
        <v>621143.64</v>
      </c>
      <c r="I40" s="31">
        <f t="shared" si="1"/>
        <v>0</v>
      </c>
      <c r="J40" s="31">
        <f>Bilanca!I47</f>
        <v>368178</v>
      </c>
      <c r="K40" s="31">
        <f>Bilanca!J47</f>
        <v>612249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vujicd@komunalac-sisak.hr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GORAN GROŠ</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6471.07</v>
      </c>
      <c r="I44" s="31">
        <f t="shared" si="1"/>
        <v>0</v>
      </c>
      <c r="J44" s="31">
        <f>Bilanca!I51</f>
        <v>10487</v>
      </c>
      <c r="K44" s="31">
        <f>Bilanca!J51</f>
        <v>2281</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2692956.84</v>
      </c>
      <c r="I47" s="31">
        <f t="shared" si="3"/>
        <v>0</v>
      </c>
      <c r="J47" s="31">
        <f>Bilanca!I54</f>
        <v>1319888</v>
      </c>
      <c r="K47" s="31">
        <f>Bilanca!J54</f>
        <v>2267183</v>
      </c>
    </row>
    <row r="48" spans="1:11" ht="12.75">
      <c r="A48" s="4" t="s">
        <v>1918</v>
      </c>
      <c r="B48" s="29" t="str">
        <f>RefStr!I54</f>
        <v>NE</v>
      </c>
      <c r="D48" s="4" t="s">
        <v>1521</v>
      </c>
      <c r="E48" s="4">
        <v>1</v>
      </c>
      <c r="F48" s="4">
        <f>Bilanca!G55</f>
        <v>47</v>
      </c>
      <c r="G48" s="4">
        <f>IF(Bilanca!H55=0,"",Bilanca!H55)</f>
      </c>
      <c r="H48" s="30">
        <f t="shared" si="2"/>
        <v>2240643.22</v>
      </c>
      <c r="I48" s="31">
        <f t="shared" si="3"/>
        <v>0</v>
      </c>
      <c r="J48" s="31">
        <f>Bilanca!I55</f>
        <v>1020664</v>
      </c>
      <c r="K48" s="31">
        <f>Bilanca!J55</f>
        <v>1873331</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323977.22000000003</v>
      </c>
      <c r="I50" s="31">
        <f t="shared" si="3"/>
        <v>0</v>
      </c>
      <c r="J50" s="31">
        <f>Bilanca!I57</f>
        <v>245076</v>
      </c>
      <c r="K50" s="31">
        <f>Bilanca!J57</f>
        <v>208051</v>
      </c>
    </row>
    <row r="51" spans="1:11" ht="12.75">
      <c r="A51" s="4" t="s">
        <v>288</v>
      </c>
      <c r="B51" s="29" t="str">
        <f>RefStr!I60</f>
        <v>NE</v>
      </c>
      <c r="D51" s="4" t="s">
        <v>1521</v>
      </c>
      <c r="E51" s="4">
        <v>1</v>
      </c>
      <c r="F51" s="4">
        <f>Bilanca!G58</f>
        <v>50</v>
      </c>
      <c r="G51" s="4">
        <f>IF(Bilanca!H58=0,"",Bilanca!H58)</f>
      </c>
      <c r="H51" s="30">
        <f t="shared" si="2"/>
        <v>9979.5</v>
      </c>
      <c r="I51" s="31">
        <f t="shared" si="3"/>
        <v>0</v>
      </c>
      <c r="J51" s="31">
        <f>Bilanca!I58</f>
        <v>10603</v>
      </c>
      <c r="K51" s="31">
        <f>Bilanca!J58</f>
        <v>4678</v>
      </c>
    </row>
    <row r="52" spans="1:11" ht="12.75">
      <c r="A52" s="4" t="s">
        <v>1219</v>
      </c>
      <c r="B52" s="29" t="s">
        <v>2619</v>
      </c>
      <c r="D52" s="4" t="s">
        <v>1521</v>
      </c>
      <c r="E52" s="4">
        <v>1</v>
      </c>
      <c r="F52" s="4">
        <f>Bilanca!G59</f>
        <v>51</v>
      </c>
      <c r="G52" s="4">
        <f>IF(Bilanca!H59=0,"",Bilanca!H59)</f>
      </c>
      <c r="H52" s="30">
        <f t="shared" si="2"/>
        <v>206953.41</v>
      </c>
      <c r="I52" s="31">
        <f t="shared" si="3"/>
        <v>0</v>
      </c>
      <c r="J52" s="31">
        <f>Bilanca!I59</f>
        <v>43545</v>
      </c>
      <c r="K52" s="31">
        <f>Bilanca!J59</f>
        <v>181123</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845486650.8899999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4727779.5600000005</v>
      </c>
      <c r="I64" s="31">
        <f t="shared" si="3"/>
        <v>0</v>
      </c>
      <c r="J64" s="31">
        <f>Bilanca!I71</f>
        <v>3022118</v>
      </c>
      <c r="K64" s="31">
        <f>Bilanca!J71</f>
        <v>2241147</v>
      </c>
    </row>
    <row r="65" spans="1:11" ht="12.75">
      <c r="A65" s="4" t="s">
        <v>687</v>
      </c>
      <c r="B65" s="29" t="str">
        <f>RefStr!N19</f>
        <v>HSFI</v>
      </c>
      <c r="D65" s="4" t="s">
        <v>1521</v>
      </c>
      <c r="E65" s="4">
        <v>1</v>
      </c>
      <c r="F65" s="4">
        <f>Bilanca!G72</f>
        <v>64</v>
      </c>
      <c r="G65" s="4">
        <f>IF(Bilanca!H72=0,"",Bilanca!H72)</f>
      </c>
      <c r="H65" s="30">
        <f t="shared" si="2"/>
        <v>143474.56</v>
      </c>
      <c r="I65" s="31">
        <f t="shared" si="3"/>
        <v>0</v>
      </c>
      <c r="J65" s="31">
        <f>Bilanca!I72</f>
        <v>72745</v>
      </c>
      <c r="K65" s="31">
        <f>Bilanca!J72</f>
        <v>75717</v>
      </c>
    </row>
    <row r="66" spans="1:11" ht="12.75">
      <c r="A66" s="4" t="s">
        <v>688</v>
      </c>
      <c r="B66" s="29">
        <f>RefStr!C23</f>
        <v>1</v>
      </c>
      <c r="D66" s="4" t="s">
        <v>1521</v>
      </c>
      <c r="E66" s="4">
        <v>1</v>
      </c>
      <c r="F66" s="4">
        <f>Bilanca!G73</f>
        <v>65</v>
      </c>
      <c r="G66" s="4">
        <f>IF(Bilanca!H73=0,"",Bilanca!H73)</f>
      </c>
      <c r="H66" s="30">
        <f t="shared" si="2"/>
        <v>19632471.95</v>
      </c>
      <c r="I66" s="31">
        <f t="shared" si="3"/>
        <v>0</v>
      </c>
      <c r="J66" s="31">
        <f>Bilanca!I73</f>
        <v>9810395</v>
      </c>
      <c r="K66" s="31">
        <f>Bilanca!J73</f>
        <v>10196704</v>
      </c>
    </row>
    <row r="67" spans="1:11" ht="12.75">
      <c r="A67" s="4" t="s">
        <v>689</v>
      </c>
      <c r="B67" s="29" t="str">
        <f>RefStr!L35</f>
        <v>044/525-777</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14002499.510000002</v>
      </c>
      <c r="I68" s="31">
        <f t="shared" si="3"/>
        <v>0</v>
      </c>
      <c r="J68" s="31">
        <f>Bilanca!I76</f>
        <v>6797365</v>
      </c>
      <c r="K68" s="31">
        <f>Bilanca!J76</f>
        <v>7050944</v>
      </c>
    </row>
    <row r="69" spans="1:11" ht="12.75">
      <c r="A69" s="4" t="s">
        <v>691</v>
      </c>
      <c r="B69" s="29">
        <f>RefStr!M46</f>
        <v>0</v>
      </c>
      <c r="D69" s="4" t="s">
        <v>1521</v>
      </c>
      <c r="E69" s="4">
        <v>1</v>
      </c>
      <c r="F69" s="4">
        <f>Bilanca!G77</f>
        <v>68</v>
      </c>
      <c r="G69" s="4">
        <f>IF(Bilanca!H77=0,"",Bilanca!H77)</f>
      </c>
      <c r="H69" s="30">
        <f t="shared" si="2"/>
        <v>8386644</v>
      </c>
      <c r="I69" s="31">
        <f t="shared" si="3"/>
        <v>0</v>
      </c>
      <c r="J69" s="31">
        <f>Bilanca!I77</f>
        <v>4111100</v>
      </c>
      <c r="K69" s="31">
        <f>Bilanca!J77</f>
        <v>4111100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6716814.84</v>
      </c>
      <c r="I82" s="31">
        <f t="shared" si="3"/>
        <v>0</v>
      </c>
      <c r="J82" s="31">
        <f>Bilanca!I90</f>
        <v>2919834</v>
      </c>
      <c r="K82" s="31">
        <f>Bilanca!J90</f>
        <v>2686265</v>
      </c>
    </row>
    <row r="83" spans="4:11" ht="12.75">
      <c r="D83" s="4" t="s">
        <v>1521</v>
      </c>
      <c r="E83" s="4">
        <v>1</v>
      </c>
      <c r="F83" s="4">
        <f>Bilanca!G91</f>
        <v>82</v>
      </c>
      <c r="G83" s="4">
        <f>IF(Bilanca!H91=0,"",Bilanca!H91)</f>
      </c>
      <c r="H83" s="30">
        <f t="shared" si="2"/>
        <v>6799738.48</v>
      </c>
      <c r="I83" s="31">
        <f t="shared" si="3"/>
        <v>0</v>
      </c>
      <c r="J83" s="31">
        <f>Bilanca!I91</f>
        <v>2919834</v>
      </c>
      <c r="K83" s="31">
        <f>Bilanca!J91</f>
        <v>2686265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229814.75999999998</v>
      </c>
      <c r="I85" s="31">
        <f>ABS(ROUND(J85,0)-J85)+ABS(ROUND(K85,0)-K85)</f>
        <v>0</v>
      </c>
      <c r="J85" s="31">
        <f>Bilanca!I93</f>
        <v>-233569</v>
      </c>
      <c r="K85" s="31">
        <f>Bilanca!J93</f>
        <v>253579</v>
      </c>
    </row>
    <row r="86" spans="4:11" ht="12.75">
      <c r="D86" s="4" t="s">
        <v>1521</v>
      </c>
      <c r="E86" s="4">
        <v>1</v>
      </c>
      <c r="F86" s="4">
        <f>Bilanca!G94</f>
        <v>85</v>
      </c>
      <c r="G86" s="4">
        <f>IF(Bilanca!H94=0,"",Bilanca!H94)</f>
      </c>
      <c r="H86" s="30">
        <f>J86/100*F86+2*K86/100*F86</f>
        <v>431084.3</v>
      </c>
      <c r="I86" s="31">
        <f>ABS(ROUND(J86,0)-J86)+ABS(ROUND(K86,0)-K86)</f>
        <v>0</v>
      </c>
      <c r="J86" s="31">
        <f>Bilanca!I94</f>
        <v>0</v>
      </c>
      <c r="K86" s="31">
        <f>Bilanca!J94</f>
        <v>253579</v>
      </c>
    </row>
    <row r="87" spans="4:11" ht="12.75">
      <c r="D87" s="4" t="s">
        <v>1521</v>
      </c>
      <c r="E87" s="4">
        <v>1</v>
      </c>
      <c r="F87" s="4">
        <f>Bilanca!G95</f>
        <v>86</v>
      </c>
      <c r="G87" s="4">
        <f>IF(Bilanca!H95=0,"",Bilanca!H95)</f>
      </c>
      <c r="H87" s="30">
        <f aca="true" t="shared" si="4" ref="H87:H127">J87/100*F87+2*K87/100*F87</f>
        <v>200869.34</v>
      </c>
      <c r="I87" s="31">
        <f aca="true" t="shared" si="5" ref="I87:I127">ABS(ROUND(J87,0)-J87)+ABS(ROUND(K87,0)-K87)</f>
        <v>0</v>
      </c>
      <c r="J87" s="31">
        <f>Bilanca!I95</f>
        <v>233569</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2726484.8</v>
      </c>
      <c r="I96" s="31">
        <f t="shared" si="5"/>
        <v>0</v>
      </c>
      <c r="J96" s="31">
        <f>Bilanca!I104</f>
        <v>1164598</v>
      </c>
      <c r="K96" s="31">
        <f>Bilanca!J104</f>
        <v>852693</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2898683.84</v>
      </c>
      <c r="I102" s="31">
        <f t="shared" si="5"/>
        <v>0</v>
      </c>
      <c r="J102" s="31">
        <f>Bilanca!I110</f>
        <v>1164598</v>
      </c>
      <c r="K102" s="31">
        <f>Bilanca!J110</f>
        <v>852693</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6155264.88</v>
      </c>
      <c r="I108" s="31">
        <f t="shared" si="5"/>
        <v>0</v>
      </c>
      <c r="J108" s="31">
        <f>Bilanca!I116</f>
        <v>1679388</v>
      </c>
      <c r="K108" s="31">
        <f>Bilanca!J116</f>
        <v>2036598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116026.40000000001</v>
      </c>
      <c r="I113" s="31">
        <f t="shared" si="5"/>
        <v>0</v>
      </c>
      <c r="J113" s="31">
        <f>Bilanca!I121</f>
        <v>33575</v>
      </c>
      <c r="K113" s="31">
        <f>Bilanca!J121</f>
        <v>35010</v>
      </c>
    </row>
    <row r="114" spans="4:11" ht="12.75">
      <c r="D114" s="4" t="s">
        <v>1521</v>
      </c>
      <c r="E114" s="4">
        <v>1</v>
      </c>
      <c r="F114" s="4">
        <f>Bilanca!G122</f>
        <v>113</v>
      </c>
      <c r="G114" s="4">
        <f>IF(Bilanca!H122=0,"",Bilanca!H122)</f>
      </c>
      <c r="H114" s="30">
        <f t="shared" si="4"/>
        <v>1087060</v>
      </c>
      <c r="I114" s="31">
        <f t="shared" si="5"/>
        <v>0</v>
      </c>
      <c r="J114" s="31">
        <f>Bilanca!I122</f>
        <v>332570</v>
      </c>
      <c r="K114" s="31">
        <f>Bilanca!J122</f>
        <v>314715</v>
      </c>
    </row>
    <row r="115" spans="4:11" ht="12.75">
      <c r="D115" s="4" t="s">
        <v>1521</v>
      </c>
      <c r="E115" s="4">
        <v>1</v>
      </c>
      <c r="F115" s="4">
        <f>Bilanca!G123</f>
        <v>114</v>
      </c>
      <c r="G115" s="4">
        <f>IF(Bilanca!H123=0,"",Bilanca!H123)</f>
      </c>
      <c r="H115" s="30">
        <f t="shared" si="4"/>
        <v>13680</v>
      </c>
      <c r="I115" s="31">
        <f t="shared" si="5"/>
        <v>0</v>
      </c>
      <c r="J115" s="31">
        <f>Bilanca!I123</f>
        <v>0</v>
      </c>
      <c r="K115" s="31">
        <f>Bilanca!J123</f>
        <v>6000</v>
      </c>
    </row>
    <row r="116" spans="4:11" ht="12.75">
      <c r="D116" s="4" t="s">
        <v>1521</v>
      </c>
      <c r="E116" s="4">
        <v>1</v>
      </c>
      <c r="F116" s="4">
        <f>Bilanca!G124</f>
        <v>115</v>
      </c>
      <c r="G116" s="4">
        <f>IF(Bilanca!H124=0,"",Bilanca!H124)</f>
      </c>
      <c r="H116" s="30">
        <f t="shared" si="4"/>
        <v>2281130.8</v>
      </c>
      <c r="I116" s="31">
        <f t="shared" si="5"/>
        <v>0</v>
      </c>
      <c r="J116" s="31">
        <f>Bilanca!I124</f>
        <v>432746</v>
      </c>
      <c r="K116" s="31">
        <f>Bilanca!J124</f>
        <v>775423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1469553.93</v>
      </c>
      <c r="I118" s="31">
        <f t="shared" si="5"/>
        <v>0</v>
      </c>
      <c r="J118" s="31">
        <f>Bilanca!I126</f>
        <v>395207</v>
      </c>
      <c r="K118" s="31">
        <f>Bilanca!J126</f>
        <v>430411</v>
      </c>
    </row>
    <row r="119" spans="4:11" ht="12.75">
      <c r="D119" s="4" t="s">
        <v>1521</v>
      </c>
      <c r="E119" s="4">
        <v>1</v>
      </c>
      <c r="F119" s="4">
        <f>Bilanca!G127</f>
        <v>118</v>
      </c>
      <c r="G119" s="4">
        <f>IF(Bilanca!H127=0,"",Bilanca!H127)</f>
      </c>
      <c r="H119" s="30">
        <f t="shared" si="4"/>
        <v>1670465.82</v>
      </c>
      <c r="I119" s="31">
        <f t="shared" si="5"/>
        <v>0</v>
      </c>
      <c r="J119" s="31">
        <f>Bilanca!I127</f>
        <v>478717</v>
      </c>
      <c r="K119" s="31">
        <f>Bilanca!J127</f>
        <v>468466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23859.99</v>
      </c>
      <c r="I122" s="31">
        <f t="shared" si="5"/>
        <v>0</v>
      </c>
      <c r="J122" s="31">
        <f>Bilanca!I130</f>
        <v>6573</v>
      </c>
      <c r="K122" s="31">
        <f>Bilanca!J130</f>
        <v>6573</v>
      </c>
    </row>
    <row r="123" spans="4:11" ht="12.75">
      <c r="D123" s="4" t="s">
        <v>1521</v>
      </c>
      <c r="E123" s="4">
        <v>1</v>
      </c>
      <c r="F123" s="4">
        <f>Bilanca!G131</f>
        <v>122</v>
      </c>
      <c r="G123" s="4">
        <f>IF(Bilanca!H131=0,"",Bilanca!H131)</f>
      </c>
      <c r="H123" s="30">
        <f t="shared" si="4"/>
        <v>832018.04</v>
      </c>
      <c r="I123" s="31">
        <f t="shared" si="5"/>
        <v>0</v>
      </c>
      <c r="J123" s="31">
        <f>Bilanca!I131</f>
        <v>169044</v>
      </c>
      <c r="K123" s="31">
        <f>Bilanca!J131</f>
        <v>256469</v>
      </c>
    </row>
    <row r="124" spans="4:11" ht="12.75">
      <c r="D124" s="4" t="s">
        <v>1521</v>
      </c>
      <c r="E124" s="4">
        <v>1</v>
      </c>
      <c r="F124" s="4">
        <f>Bilanca!G132</f>
        <v>123</v>
      </c>
      <c r="G124" s="4">
        <f>IF(Bilanca!H132=0,"",Bilanca!H132)</f>
      </c>
      <c r="H124" s="30">
        <f t="shared" si="4"/>
        <v>37150677.69</v>
      </c>
      <c r="I124" s="31">
        <f t="shared" si="5"/>
        <v>0</v>
      </c>
      <c r="J124" s="31">
        <f>Bilanca!I132</f>
        <v>9810395</v>
      </c>
      <c r="K124" s="31">
        <f>Bilanca!J132</f>
        <v>10196704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53291126.25</v>
      </c>
      <c r="I126" s="4">
        <f t="shared" si="5"/>
        <v>0</v>
      </c>
      <c r="J126" s="31">
        <f>RDG!I8</f>
        <v>13363861</v>
      </c>
      <c r="K126" s="31">
        <f>RDG!J8</f>
        <v>14634520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53617541.99</v>
      </c>
      <c r="I128" s="4">
        <f aca="true" t="shared" si="7" ref="I128:I190">ABS(ROUND(J128,0)-J128)+ABS(ROUND(K128,0)-K128)</f>
        <v>0</v>
      </c>
      <c r="J128" s="31">
        <f>RDG!I10</f>
        <v>13201651</v>
      </c>
      <c r="K128" s="31">
        <f>RDG!J10</f>
        <v>14508443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538673.2</v>
      </c>
      <c r="I131" s="4">
        <f t="shared" si="7"/>
        <v>0</v>
      </c>
      <c r="J131" s="31">
        <f>RDG!I13</f>
        <v>162210</v>
      </c>
      <c r="K131" s="31">
        <f>RDG!J13</f>
        <v>126077</v>
      </c>
    </row>
    <row r="132" spans="4:11" ht="12.75">
      <c r="D132" s="4" t="s">
        <v>541</v>
      </c>
      <c r="E132" s="4">
        <v>2</v>
      </c>
      <c r="F132" s="4">
        <f>RDG!G14</f>
        <v>131</v>
      </c>
      <c r="G132" s="4">
        <f>IF(RDG!H14=0,"",RDG!H14)</f>
      </c>
      <c r="H132" s="30">
        <f t="shared" si="6"/>
        <v>55221053.56</v>
      </c>
      <c r="I132" s="4">
        <f t="shared" si="7"/>
        <v>0</v>
      </c>
      <c r="J132" s="31">
        <f>RDG!I14</f>
        <v>13446514</v>
      </c>
      <c r="K132" s="31">
        <f>RDG!J14</f>
        <v>14353481</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19500497.24</v>
      </c>
      <c r="I134" s="4">
        <f t="shared" si="7"/>
        <v>0</v>
      </c>
      <c r="J134" s="31">
        <f>RDG!I16</f>
        <v>4733236</v>
      </c>
      <c r="K134" s="31">
        <f>RDG!J16</f>
        <v>4964396</v>
      </c>
    </row>
    <row r="135" spans="4:11" ht="12.75">
      <c r="D135" s="4" t="s">
        <v>541</v>
      </c>
      <c r="E135" s="4">
        <v>2</v>
      </c>
      <c r="F135" s="4">
        <f>RDG!G17</f>
        <v>134</v>
      </c>
      <c r="G135" s="4">
        <f>IF(RDG!H17=0,"",RDG!H17)</f>
      </c>
      <c r="H135" s="30">
        <f t="shared" si="6"/>
        <v>12008347.02</v>
      </c>
      <c r="I135" s="4">
        <f t="shared" si="7"/>
        <v>0</v>
      </c>
      <c r="J135" s="31">
        <f>RDG!I17</f>
        <v>2980173</v>
      </c>
      <c r="K135" s="31">
        <f>RDG!J17</f>
        <v>2990640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7752782</v>
      </c>
      <c r="I137" s="4">
        <f t="shared" si="7"/>
        <v>0</v>
      </c>
      <c r="J137" s="31">
        <f>RDG!I19</f>
        <v>1753063</v>
      </c>
      <c r="K137" s="31">
        <f>RDG!J19</f>
        <v>1973756</v>
      </c>
    </row>
    <row r="138" spans="4:11" ht="12.75">
      <c r="D138" s="4" t="s">
        <v>541</v>
      </c>
      <c r="E138" s="4">
        <v>2</v>
      </c>
      <c r="F138" s="4">
        <f>RDG!G20</f>
        <v>137</v>
      </c>
      <c r="G138" s="4">
        <f>IF(RDG!H20=0,"",RDG!H20)</f>
      </c>
      <c r="H138" s="30">
        <f t="shared" si="6"/>
        <v>30206101.13</v>
      </c>
      <c r="I138" s="4">
        <f t="shared" si="7"/>
        <v>0</v>
      </c>
      <c r="J138" s="31">
        <f>RDG!I20</f>
        <v>7135889</v>
      </c>
      <c r="K138" s="31">
        <f>RDG!J20</f>
        <v>7456180</v>
      </c>
    </row>
    <row r="139" spans="4:11" ht="12.75">
      <c r="D139" s="4" t="s">
        <v>541</v>
      </c>
      <c r="E139" s="4">
        <v>2</v>
      </c>
      <c r="F139" s="4">
        <f>RDG!G21</f>
        <v>138</v>
      </c>
      <c r="G139" s="4">
        <f>IF(RDG!H21=0,"",RDG!H21)</f>
      </c>
      <c r="H139" s="30">
        <f t="shared" si="6"/>
        <v>20261558.82</v>
      </c>
      <c r="I139" s="4">
        <f t="shared" si="7"/>
        <v>0</v>
      </c>
      <c r="J139" s="31">
        <f>RDG!I21</f>
        <v>4743741</v>
      </c>
      <c r="K139" s="31">
        <f>RDG!J21</f>
        <v>4969274</v>
      </c>
    </row>
    <row r="140" spans="4:11" ht="12.75">
      <c r="D140" s="4" t="s">
        <v>541</v>
      </c>
      <c r="E140" s="4">
        <v>2</v>
      </c>
      <c r="F140" s="4">
        <f>RDG!G22</f>
        <v>139</v>
      </c>
      <c r="G140" s="4">
        <f>IF(RDG!H22=0,"",RDG!H22)</f>
      </c>
      <c r="H140" s="30">
        <f t="shared" si="6"/>
        <v>5920654.96</v>
      </c>
      <c r="I140" s="4">
        <f t="shared" si="7"/>
        <v>0</v>
      </c>
      <c r="J140" s="31">
        <f>RDG!I22</f>
        <v>1353518</v>
      </c>
      <c r="K140" s="31">
        <f>RDG!J22</f>
        <v>1452973</v>
      </c>
    </row>
    <row r="141" spans="4:11" ht="12.75">
      <c r="D141" s="4" t="s">
        <v>541</v>
      </c>
      <c r="E141" s="4">
        <v>2</v>
      </c>
      <c r="F141" s="4">
        <f>RDG!G23</f>
        <v>140</v>
      </c>
      <c r="G141" s="4">
        <f>IF(RDG!H23=0,"",RDG!H23)</f>
      </c>
      <c r="H141" s="30">
        <f t="shared" si="6"/>
        <v>4349094.4</v>
      </c>
      <c r="I141" s="4">
        <f t="shared" si="7"/>
        <v>0</v>
      </c>
      <c r="J141" s="31">
        <f>RDG!I23</f>
        <v>1038630</v>
      </c>
      <c r="K141" s="31">
        <f>RDG!J23</f>
        <v>1033933</v>
      </c>
    </row>
    <row r="142" spans="4:11" ht="12.75">
      <c r="D142" s="4" t="s">
        <v>541</v>
      </c>
      <c r="E142" s="4">
        <v>2</v>
      </c>
      <c r="F142" s="4">
        <f>RDG!G24</f>
        <v>141</v>
      </c>
      <c r="G142" s="4">
        <f>IF(RDG!H24=0,"",RDG!H24)</f>
      </c>
      <c r="H142" s="30">
        <f t="shared" si="6"/>
        <v>2970941.91</v>
      </c>
      <c r="I142" s="4">
        <f t="shared" si="7"/>
        <v>0</v>
      </c>
      <c r="J142" s="31">
        <f>RDG!I24</f>
        <v>699065</v>
      </c>
      <c r="K142" s="31">
        <f>RDG!J24</f>
        <v>703993</v>
      </c>
    </row>
    <row r="143" spans="4:11" ht="12.75">
      <c r="D143" s="4" t="s">
        <v>541</v>
      </c>
      <c r="E143" s="4">
        <v>2</v>
      </c>
      <c r="F143" s="4">
        <f>RDG!G25</f>
        <v>142</v>
      </c>
      <c r="G143" s="4">
        <f>IF(RDG!H25=0,"",RDG!H25)</f>
      </c>
      <c r="H143" s="30">
        <f t="shared" si="6"/>
        <v>4444185.36</v>
      </c>
      <c r="I143" s="4">
        <f t="shared" si="7"/>
        <v>0</v>
      </c>
      <c r="J143" s="31">
        <f>RDG!I25</f>
        <v>877586</v>
      </c>
      <c r="K143" s="31">
        <f>RDG!J25</f>
        <v>1126061</v>
      </c>
    </row>
    <row r="144" spans="4:11" ht="12.75">
      <c r="D144" s="4" t="s">
        <v>541</v>
      </c>
      <c r="E144" s="4">
        <v>2</v>
      </c>
      <c r="F144" s="4">
        <f>RDG!G26</f>
        <v>143</v>
      </c>
      <c r="G144" s="4">
        <f>IF(RDG!H26=0,"",RDG!H26)</f>
      </c>
      <c r="H144" s="30">
        <f t="shared" si="6"/>
        <v>231016.5</v>
      </c>
      <c r="I144" s="4">
        <f t="shared" si="7"/>
        <v>0</v>
      </c>
      <c r="J144" s="31">
        <f>RDG!I26</f>
        <v>0</v>
      </c>
      <c r="K144" s="31">
        <f>RDG!J26</f>
        <v>80775</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234247.5</v>
      </c>
      <c r="I146" s="4">
        <f t="shared" si="7"/>
        <v>0</v>
      </c>
      <c r="J146" s="31">
        <f>RDG!I28</f>
        <v>0</v>
      </c>
      <c r="K146" s="31">
        <f>RDG!J28</f>
        <v>80775</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68681.7</v>
      </c>
      <c r="I154" s="4">
        <f t="shared" si="7"/>
        <v>0</v>
      </c>
      <c r="J154" s="31">
        <f>RDG!I36</f>
        <v>738</v>
      </c>
      <c r="K154" s="31">
        <f>RDG!J36</f>
        <v>22076</v>
      </c>
    </row>
    <row r="155" spans="4:11" ht="12.75">
      <c r="D155" s="4" t="s">
        <v>541</v>
      </c>
      <c r="E155" s="4">
        <v>2</v>
      </c>
      <c r="F155" s="4">
        <f>RDG!G37</f>
        <v>154</v>
      </c>
      <c r="G155" s="4">
        <f>IF(RDG!H37=0,"",RDG!H37)</f>
      </c>
      <c r="H155" s="30">
        <f t="shared" si="6"/>
        <v>330162.14</v>
      </c>
      <c r="I155" s="4">
        <f t="shared" si="7"/>
        <v>0</v>
      </c>
      <c r="J155" s="31">
        <f>RDG!I37</f>
        <v>80707</v>
      </c>
      <c r="K155" s="31">
        <f>RDG!J37</f>
        <v>66842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263040.19</v>
      </c>
      <c r="I162" s="4">
        <f t="shared" si="7"/>
        <v>0</v>
      </c>
      <c r="J162" s="31">
        <f>RDG!I44</f>
        <v>41413</v>
      </c>
      <c r="K162" s="31">
        <f>RDG!J44</f>
        <v>60983</v>
      </c>
    </row>
    <row r="163" spans="4:11" ht="12.75">
      <c r="D163" s="4" t="s">
        <v>541</v>
      </c>
      <c r="E163" s="4">
        <v>2</v>
      </c>
      <c r="F163" s="4">
        <f>RDG!G45</f>
        <v>162</v>
      </c>
      <c r="G163" s="4">
        <f>IF(RDG!H45=0,"",RDG!H45)</f>
      </c>
      <c r="H163" s="30">
        <f t="shared" si="6"/>
        <v>61062.66</v>
      </c>
      <c r="I163" s="4">
        <f t="shared" si="7"/>
        <v>0</v>
      </c>
      <c r="J163" s="31">
        <f>RDG!I45</f>
        <v>35539</v>
      </c>
      <c r="K163" s="31">
        <f>RDG!J45</f>
        <v>1077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21843.16</v>
      </c>
      <c r="I165" s="4">
        <f t="shared" si="7"/>
        <v>0</v>
      </c>
      <c r="J165" s="31">
        <f>RDG!I47</f>
        <v>3755</v>
      </c>
      <c r="K165" s="31">
        <f>RDG!J47</f>
        <v>4782</v>
      </c>
    </row>
    <row r="166" spans="4:11" ht="12.75">
      <c r="D166" s="4" t="s">
        <v>541</v>
      </c>
      <c r="E166" s="4">
        <v>2</v>
      </c>
      <c r="F166" s="4">
        <f>RDG!G48</f>
        <v>165</v>
      </c>
      <c r="G166" s="4">
        <f>IF(RDG!H48=0,"",RDG!H48)</f>
      </c>
      <c r="H166" s="30">
        <f t="shared" si="6"/>
        <v>205961.25</v>
      </c>
      <c r="I166" s="4">
        <f t="shared" si="7"/>
        <v>0</v>
      </c>
      <c r="J166" s="31">
        <f>RDG!I48</f>
        <v>41969</v>
      </c>
      <c r="K166" s="31">
        <f>RDG!J48</f>
        <v>41428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197008.56</v>
      </c>
      <c r="I169" s="4">
        <f t="shared" si="7"/>
        <v>0</v>
      </c>
      <c r="J169" s="31">
        <f>RDG!I51</f>
        <v>41955</v>
      </c>
      <c r="K169" s="31">
        <f>RDG!J51</f>
        <v>37656</v>
      </c>
    </row>
    <row r="170" spans="4:11" ht="12.75">
      <c r="D170" s="4" t="s">
        <v>541</v>
      </c>
      <c r="E170" s="4">
        <v>2</v>
      </c>
      <c r="F170" s="4">
        <f>RDG!G52</f>
        <v>169</v>
      </c>
      <c r="G170" s="4">
        <f>IF(RDG!H52=0,"",RDG!H52)</f>
      </c>
      <c r="H170" s="30">
        <f t="shared" si="6"/>
        <v>12773.019999999999</v>
      </c>
      <c r="I170" s="4">
        <f t="shared" si="7"/>
        <v>0</v>
      </c>
      <c r="J170" s="31">
        <f>RDG!I52</f>
        <v>14</v>
      </c>
      <c r="K170" s="31">
        <f>RDG!J52</f>
        <v>3772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75839706.84</v>
      </c>
      <c r="I178" s="4">
        <f t="shared" si="7"/>
        <v>0</v>
      </c>
      <c r="J178" s="31">
        <f>RDG!I60</f>
        <v>13444568</v>
      </c>
      <c r="K178" s="31">
        <f>RDG!J60</f>
        <v>14701362</v>
      </c>
    </row>
    <row r="179" spans="4:11" ht="12.75">
      <c r="D179" s="4" t="s">
        <v>541</v>
      </c>
      <c r="E179" s="4">
        <v>2</v>
      </c>
      <c r="F179" s="4">
        <f>RDG!G61</f>
        <v>178</v>
      </c>
      <c r="G179" s="4">
        <f>IF(RDG!H61=0,"",RDG!H61)</f>
      </c>
      <c r="H179" s="30">
        <f t="shared" si="6"/>
        <v>75255375.78</v>
      </c>
      <c r="I179" s="4">
        <f t="shared" si="7"/>
        <v>0</v>
      </c>
      <c r="J179" s="31">
        <f>RDG!I61</f>
        <v>13488483</v>
      </c>
      <c r="K179" s="31">
        <f>RDG!J61</f>
        <v>14394909</v>
      </c>
    </row>
    <row r="180" spans="4:11" ht="12.75">
      <c r="D180" s="4" t="s">
        <v>541</v>
      </c>
      <c r="E180" s="4">
        <v>2</v>
      </c>
      <c r="F180" s="4">
        <f>RDG!G62</f>
        <v>179</v>
      </c>
      <c r="G180" s="4">
        <f>IF(RDG!H62=0,"",RDG!H62)</f>
      </c>
      <c r="H180" s="30">
        <f t="shared" si="6"/>
        <v>1018493.89</v>
      </c>
      <c r="I180" s="4">
        <f t="shared" si="7"/>
        <v>0</v>
      </c>
      <c r="J180" s="31">
        <f>RDG!I62</f>
        <v>-43915</v>
      </c>
      <c r="K180" s="31">
        <f>RDG!J62</f>
        <v>306453</v>
      </c>
    </row>
    <row r="181" spans="4:11" ht="12.75">
      <c r="D181" s="4" t="s">
        <v>541</v>
      </c>
      <c r="E181" s="4">
        <v>2</v>
      </c>
      <c r="F181" s="4">
        <f>RDG!G63</f>
        <v>180</v>
      </c>
      <c r="G181" s="4">
        <f>IF(RDG!H63=0,"",RDG!H63)</f>
      </c>
      <c r="H181" s="30">
        <f t="shared" si="6"/>
        <v>1103230.8</v>
      </c>
      <c r="I181" s="4">
        <f t="shared" si="7"/>
        <v>0</v>
      </c>
      <c r="J181" s="31">
        <f>RDG!I63</f>
        <v>0</v>
      </c>
      <c r="K181" s="31">
        <f>RDG!J63</f>
        <v>306453</v>
      </c>
    </row>
    <row r="182" spans="4:11" ht="12.75">
      <c r="D182" s="4" t="s">
        <v>541</v>
      </c>
      <c r="E182" s="4">
        <v>2</v>
      </c>
      <c r="F182" s="4">
        <f>RDG!G64</f>
        <v>181</v>
      </c>
      <c r="G182" s="4">
        <f>IF(RDG!H64=0,"",RDG!H64)</f>
      </c>
      <c r="H182" s="30">
        <f t="shared" si="6"/>
        <v>79486.15</v>
      </c>
      <c r="I182" s="4">
        <f t="shared" si="7"/>
        <v>0</v>
      </c>
      <c r="J182" s="31">
        <f>RDG!I64</f>
        <v>43915</v>
      </c>
      <c r="K182" s="31">
        <f>RDG!J64</f>
        <v>0</v>
      </c>
    </row>
    <row r="183" spans="4:11" ht="12.75">
      <c r="D183" s="4" t="s">
        <v>541</v>
      </c>
      <c r="E183" s="4">
        <v>2</v>
      </c>
      <c r="F183" s="4">
        <f>RDG!G65</f>
        <v>182</v>
      </c>
      <c r="G183" s="4">
        <f>IF(RDG!H65=0,"",RDG!H65)</f>
      </c>
      <c r="H183" s="30">
        <f t="shared" si="6"/>
        <v>537631.64</v>
      </c>
      <c r="I183" s="4">
        <f t="shared" si="7"/>
        <v>0</v>
      </c>
      <c r="J183" s="31">
        <f>RDG!I65</f>
        <v>189654</v>
      </c>
      <c r="K183" s="31">
        <f>RDG!J65</f>
        <v>52874</v>
      </c>
    </row>
    <row r="184" spans="4:11" ht="12.75">
      <c r="D184" s="4" t="s">
        <v>541</v>
      </c>
      <c r="E184" s="4">
        <v>2</v>
      </c>
      <c r="F184" s="4">
        <f>RDG!G66</f>
        <v>183</v>
      </c>
      <c r="G184" s="4">
        <f>IF(RDG!H66=0,"",RDG!H66)</f>
      </c>
      <c r="H184" s="30">
        <f t="shared" si="6"/>
        <v>500667.87</v>
      </c>
      <c r="I184" s="4">
        <f t="shared" si="7"/>
        <v>0</v>
      </c>
      <c r="J184" s="31">
        <f>RDG!I66</f>
        <v>-233569</v>
      </c>
      <c r="K184" s="31">
        <f>RDG!J66</f>
        <v>253579</v>
      </c>
    </row>
    <row r="185" spans="4:11" ht="12.75">
      <c r="D185" s="4" t="s">
        <v>541</v>
      </c>
      <c r="E185" s="4">
        <v>2</v>
      </c>
      <c r="F185" s="4">
        <f>RDG!G67</f>
        <v>184</v>
      </c>
      <c r="G185" s="4">
        <f>IF(RDG!H67=0,"",RDG!H67)</f>
      </c>
      <c r="H185" s="30">
        <f t="shared" si="6"/>
        <v>933170.72</v>
      </c>
      <c r="I185" s="4">
        <f t="shared" si="7"/>
        <v>0</v>
      </c>
      <c r="J185" s="31">
        <f>RDG!I67</f>
        <v>0</v>
      </c>
      <c r="K185" s="31">
        <f>RDG!J67</f>
        <v>253579</v>
      </c>
    </row>
    <row r="186" spans="4:11" ht="12.75">
      <c r="D186" s="4" t="s">
        <v>541</v>
      </c>
      <c r="E186" s="4">
        <v>2</v>
      </c>
      <c r="F186" s="4">
        <f>RDG!G68</f>
        <v>185</v>
      </c>
      <c r="G186" s="4">
        <f>IF(RDG!H68=0,"",RDG!H68)</f>
      </c>
      <c r="H186" s="30">
        <f t="shared" si="6"/>
        <v>432102.65</v>
      </c>
      <c r="I186" s="4">
        <f t="shared" si="7"/>
        <v>0</v>
      </c>
      <c r="J186" s="31">
        <f>RDG!I68</f>
        <v>233569</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SISAK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44000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28236957305</v>
      </c>
      <c r="V4" s="211" t="s">
        <v>2356</v>
      </c>
      <c r="W4" s="232" t="str">
        <f>RefStr!F31</f>
        <v>SISAK</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03340848</v>
      </c>
      <c r="V5" s="211" t="s">
        <v>2357</v>
      </c>
      <c r="W5" s="232" t="str">
        <f>RefStr!C33</f>
        <v>CAPRAŠKA ULICA 8</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080082415</v>
      </c>
      <c r="V6" s="211" t="s">
        <v>2568</v>
      </c>
      <c r="W6" s="232" t="str">
        <f>RefStr!L35</f>
        <v>044/525-777</v>
      </c>
      <c r="X6" s="211" t="s">
        <v>2514</v>
      </c>
      <c r="Y6" s="232" t="str">
        <f>RefStr!C68</f>
        <v>VUJIĆ IVŠIĆ DUBRAVKA</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KOMUNALAC@KOMUNALAC-SISAK.HR</v>
      </c>
      <c r="X7" s="211" t="s">
        <v>2515</v>
      </c>
      <c r="Y7" s="232" t="str">
        <f>RefStr!C70</f>
        <v>044525787</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8130</v>
      </c>
      <c r="X8" s="211" t="s">
        <v>2516</v>
      </c>
      <c r="Y8" s="232" t="str">
        <f>TRIM(UPPER(RefStr!C72))</f>
        <v>VUJICD@KOMUNALAC-SISAK.HR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96</v>
      </c>
      <c r="Q9" s="231">
        <f>RefStr!F58</f>
        <v>95</v>
      </c>
      <c r="R9" s="211" t="s">
        <v>1860</v>
      </c>
      <c r="S9" s="232">
        <f>IF(RefStr!F4&lt;&gt;"",RefStr!F4,0)</f>
        <v>43830</v>
      </c>
      <c r="T9" s="211" t="s">
        <v>1821</v>
      </c>
      <c r="U9" s="232">
        <f>RefStr!C39</f>
        <v>391</v>
      </c>
      <c r="V9" s="211" t="s">
        <v>1414</v>
      </c>
      <c r="W9" s="232" t="str">
        <f>RefStr!D42</f>
        <v>Uslužne djelatnosti uređenja i održava...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99</v>
      </c>
      <c r="Q10" s="233">
        <f>RefStr!F56</f>
        <v>100</v>
      </c>
      <c r="R10" s="213" t="s">
        <v>1863</v>
      </c>
      <c r="S10" s="233">
        <f>RefStr!C23</f>
        <v>1</v>
      </c>
      <c r="T10" s="213" t="s">
        <v>2573</v>
      </c>
      <c r="U10" s="233" t="str">
        <f>RefStr!D39</f>
        <v>Sisak</v>
      </c>
      <c r="V10" s="240"/>
      <c r="W10" s="241"/>
      <c r="X10" s="242" t="s">
        <v>1974</v>
      </c>
      <c r="Y10" s="243">
        <f>RefStr!F12</f>
        <v>2019</v>
      </c>
      <c r="Z10" s="213" t="s">
        <v>209</v>
      </c>
      <c r="AA10" s="233" t="str">
        <f>RefStr!A75</f>
        <v>GORAN GROŠ</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334084.8</v>
      </c>
    </row>
    <row r="13" spans="4:17" ht="9.75" customHeight="1">
      <c r="D13" s="156"/>
      <c r="E13" s="162"/>
      <c r="H13" s="27"/>
      <c r="I13" s="163"/>
      <c r="J13" s="163"/>
      <c r="K13" s="156"/>
      <c r="L13" s="156"/>
      <c r="M13" s="156"/>
      <c r="N13" s="156"/>
      <c r="P13" s="54" t="s">
        <v>2353</v>
      </c>
      <c r="Q13" s="55">
        <f>INT(VALUE(M27))/50</f>
        <v>1601648.3</v>
      </c>
    </row>
    <row r="14" spans="1:17" ht="15">
      <c r="A14" s="321" t="s">
        <v>2714</v>
      </c>
      <c r="B14" s="321"/>
      <c r="C14" s="321"/>
      <c r="D14" s="164"/>
      <c r="E14" s="165"/>
      <c r="F14" s="319"/>
      <c r="G14" s="320"/>
      <c r="H14" s="320"/>
      <c r="I14" s="156"/>
      <c r="J14" s="327" t="s">
        <v>2100</v>
      </c>
      <c r="K14" s="328"/>
      <c r="L14" s="328"/>
      <c r="M14" s="328"/>
      <c r="N14" s="328"/>
      <c r="P14" s="54" t="s">
        <v>2718</v>
      </c>
      <c r="Q14" s="55">
        <f>INT(VALUE(C27))/100</f>
        <v>282369573.05</v>
      </c>
    </row>
    <row r="15" spans="1:17" ht="19.5" customHeight="1">
      <c r="A15" s="324">
        <f>Skriveni!B59</f>
        <v>845486650.8899999</v>
      </c>
      <c r="B15" s="325"/>
      <c r="C15" s="326"/>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440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16</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391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8130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44000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391</v>
      </c>
      <c r="D39" s="348" t="str">
        <f>IF(C39="","Šifra grada/općine nije upisana",IF(ISNA(LOOKUP(C39,A177:A732,A177:A732)),"Šifra grada/općine ne postoji",IF(LOOKUP(C39,A177:A732,A177:A732)&lt;&gt;C39,"Šifra grada/općine ne postoji",LOOKUP(C39,A177:A732,B177:B732))))</f>
        <v>Sisak</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967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1300</v>
      </c>
      <c r="D42" s="353" t="str">
        <f>IF(C42="","Šifra NKD-a nije upisana",IF(ISNA(LOOKUP(C42,A736:A1351,A736:A1351)),"Šifra NKD-a ne postoji",IF(LOOKUP(C42,A736:A1351,A736:A1351)&lt;&gt;C42,"Šifra NKD-a ne postoji",LOOKUP(C42,A736:A1351,B736:B1351))))</f>
        <v>Uslužne djelatnosti uređenja i održava...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99</v>
      </c>
      <c r="D56" s="270" t="s">
        <v>2898</v>
      </c>
      <c r="E56" s="380"/>
      <c r="F56" s="44">
        <v>100</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96</v>
      </c>
      <c r="D58" s="278" t="s">
        <v>2898</v>
      </c>
      <c r="E58" s="278"/>
      <c r="F58" s="44">
        <v>95</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2964</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2965</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28236957305; KOMUNALAC SISAK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5016979</v>
      </c>
      <c r="J10" s="70">
        <f>J11+J18+J28+J39+J44</f>
        <v>4998127</v>
      </c>
    </row>
    <row r="11" spans="1:10" ht="13.5" customHeight="1">
      <c r="A11" s="384" t="s">
        <v>1850</v>
      </c>
      <c r="B11" s="384"/>
      <c r="C11" s="384"/>
      <c r="D11" s="384"/>
      <c r="E11" s="384"/>
      <c r="F11" s="384"/>
      <c r="G11" s="19">
        <v>3</v>
      </c>
      <c r="H11" s="20"/>
      <c r="I11" s="70">
        <f>SUM(I12:I17)</f>
        <v>33481</v>
      </c>
      <c r="J11" s="70">
        <f>SUM(J12:J17)</f>
        <v>28299</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33481</v>
      </c>
      <c r="J13" s="71">
        <v>28299</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4882293</v>
      </c>
      <c r="J18" s="70">
        <f>SUM(J19:J27)</f>
        <v>4874864</v>
      </c>
    </row>
    <row r="19" spans="1:10" ht="13.5" customHeight="1">
      <c r="A19" s="383" t="s">
        <v>2176</v>
      </c>
      <c r="B19" s="383"/>
      <c r="C19" s="383"/>
      <c r="D19" s="383"/>
      <c r="E19" s="383"/>
      <c r="F19" s="383"/>
      <c r="G19" s="19">
        <v>11</v>
      </c>
      <c r="H19" s="20"/>
      <c r="I19" s="71">
        <v>1607034</v>
      </c>
      <c r="J19" s="71">
        <v>1607034</v>
      </c>
    </row>
    <row r="20" spans="1:10" ht="13.5" customHeight="1">
      <c r="A20" s="383" t="s">
        <v>543</v>
      </c>
      <c r="B20" s="383"/>
      <c r="C20" s="383"/>
      <c r="D20" s="383"/>
      <c r="E20" s="383"/>
      <c r="F20" s="383"/>
      <c r="G20" s="19">
        <v>12</v>
      </c>
      <c r="H20" s="20"/>
      <c r="I20" s="71">
        <v>869411</v>
      </c>
      <c r="J20" s="71">
        <v>802161</v>
      </c>
    </row>
    <row r="21" spans="1:10" ht="13.5" customHeight="1">
      <c r="A21" s="383" t="s">
        <v>2177</v>
      </c>
      <c r="B21" s="383"/>
      <c r="C21" s="383"/>
      <c r="D21" s="383"/>
      <c r="E21" s="383"/>
      <c r="F21" s="383"/>
      <c r="G21" s="19">
        <v>13</v>
      </c>
      <c r="H21" s="20"/>
      <c r="I21" s="71">
        <v>33676</v>
      </c>
      <c r="J21" s="71">
        <v>55136</v>
      </c>
    </row>
    <row r="22" spans="1:10" ht="13.5" customHeight="1">
      <c r="A22" s="383" t="s">
        <v>2290</v>
      </c>
      <c r="B22" s="383"/>
      <c r="C22" s="383"/>
      <c r="D22" s="383"/>
      <c r="E22" s="383"/>
      <c r="F22" s="383"/>
      <c r="G22" s="19">
        <v>14</v>
      </c>
      <c r="H22" s="20"/>
      <c r="I22" s="71">
        <v>2355996</v>
      </c>
      <c r="J22" s="71">
        <v>2410533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16176</v>
      </c>
      <c r="J24" s="71">
        <v>0</v>
      </c>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101205</v>
      </c>
      <c r="J39" s="70">
        <f>SUM(J40:J43)</f>
        <v>94964</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101205</v>
      </c>
      <c r="J43" s="71">
        <v>94964</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4720671</v>
      </c>
      <c r="J45" s="70">
        <f>J46+J54+J61+J71</f>
        <v>5122860</v>
      </c>
    </row>
    <row r="46" spans="1:10" ht="13.5" customHeight="1">
      <c r="A46" s="384" t="s">
        <v>2647</v>
      </c>
      <c r="B46" s="384"/>
      <c r="C46" s="384"/>
      <c r="D46" s="384"/>
      <c r="E46" s="384"/>
      <c r="F46" s="384"/>
      <c r="G46" s="19">
        <v>38</v>
      </c>
      <c r="H46" s="20"/>
      <c r="I46" s="70">
        <f>SUM(I47:I53)</f>
        <v>378665</v>
      </c>
      <c r="J46" s="70">
        <f>SUM(J47:J53)</f>
        <v>614530</v>
      </c>
    </row>
    <row r="47" spans="1:10" ht="13.5" customHeight="1">
      <c r="A47" s="383" t="s">
        <v>970</v>
      </c>
      <c r="B47" s="383"/>
      <c r="C47" s="383"/>
      <c r="D47" s="383"/>
      <c r="E47" s="383"/>
      <c r="F47" s="383"/>
      <c r="G47" s="19">
        <v>39</v>
      </c>
      <c r="H47" s="20"/>
      <c r="I47" s="71">
        <v>368178</v>
      </c>
      <c r="J47" s="71">
        <v>612249</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v>10487</v>
      </c>
      <c r="J51" s="71">
        <v>2281</v>
      </c>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1319888</v>
      </c>
      <c r="J54" s="70">
        <f>SUM(J55:J60)</f>
        <v>2267183</v>
      </c>
    </row>
    <row r="55" spans="1:10" ht="13.5" customHeight="1">
      <c r="A55" s="383" t="s">
        <v>348</v>
      </c>
      <c r="B55" s="383"/>
      <c r="C55" s="383"/>
      <c r="D55" s="383"/>
      <c r="E55" s="383"/>
      <c r="F55" s="383"/>
      <c r="G55" s="19">
        <v>47</v>
      </c>
      <c r="H55" s="20"/>
      <c r="I55" s="71">
        <v>1020664</v>
      </c>
      <c r="J55" s="71">
        <v>1873331</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245076</v>
      </c>
      <c r="J57" s="71">
        <v>208051</v>
      </c>
    </row>
    <row r="58" spans="1:10" ht="13.5" customHeight="1">
      <c r="A58" s="383" t="s">
        <v>350</v>
      </c>
      <c r="B58" s="383"/>
      <c r="C58" s="383"/>
      <c r="D58" s="383"/>
      <c r="E58" s="383"/>
      <c r="F58" s="383"/>
      <c r="G58" s="19">
        <v>50</v>
      </c>
      <c r="H58" s="20"/>
      <c r="I58" s="71">
        <v>10603</v>
      </c>
      <c r="J58" s="71">
        <v>4678</v>
      </c>
    </row>
    <row r="59" spans="1:10" ht="13.5" customHeight="1">
      <c r="A59" s="383" t="s">
        <v>351</v>
      </c>
      <c r="B59" s="383"/>
      <c r="C59" s="383"/>
      <c r="D59" s="383"/>
      <c r="E59" s="383"/>
      <c r="F59" s="383"/>
      <c r="G59" s="19">
        <v>51</v>
      </c>
      <c r="H59" s="20"/>
      <c r="I59" s="71">
        <v>43545</v>
      </c>
      <c r="J59" s="71">
        <v>181123</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3022118</v>
      </c>
      <c r="J71" s="71">
        <v>2241147</v>
      </c>
    </row>
    <row r="72" spans="1:10" ht="24.75" customHeight="1">
      <c r="A72" s="381" t="s">
        <v>1558</v>
      </c>
      <c r="B72" s="381"/>
      <c r="C72" s="381"/>
      <c r="D72" s="381"/>
      <c r="E72" s="381"/>
      <c r="F72" s="381"/>
      <c r="G72" s="19">
        <v>64</v>
      </c>
      <c r="H72" s="20"/>
      <c r="I72" s="71">
        <v>72745</v>
      </c>
      <c r="J72" s="71">
        <v>75717</v>
      </c>
    </row>
    <row r="73" spans="1:10" ht="13.5" customHeight="1">
      <c r="A73" s="381" t="s">
        <v>2650</v>
      </c>
      <c r="B73" s="381"/>
      <c r="C73" s="381"/>
      <c r="D73" s="381"/>
      <c r="E73" s="381"/>
      <c r="F73" s="381"/>
      <c r="G73" s="19">
        <v>65</v>
      </c>
      <c r="H73" s="20"/>
      <c r="I73" s="70">
        <f>I9+I10+I45+I72</f>
        <v>9810395</v>
      </c>
      <c r="J73" s="70">
        <f>J9+J10+J45+J72</f>
        <v>10196704</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6797365</v>
      </c>
      <c r="J76" s="70">
        <f>J77+J78+J79+J85+J86+J90+J93+J96</f>
        <v>7050944</v>
      </c>
      <c r="L76" s="2" t="s">
        <v>2591</v>
      </c>
    </row>
    <row r="77" spans="1:10" ht="13.5" customHeight="1">
      <c r="A77" s="384" t="s">
        <v>935</v>
      </c>
      <c r="B77" s="384"/>
      <c r="C77" s="384"/>
      <c r="D77" s="384"/>
      <c r="E77" s="384"/>
      <c r="F77" s="384"/>
      <c r="G77" s="19">
        <v>68</v>
      </c>
      <c r="H77" s="20"/>
      <c r="I77" s="71">
        <v>4111100</v>
      </c>
      <c r="J77" s="71">
        <v>4111100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2919834</v>
      </c>
      <c r="J90" s="70">
        <f>J91-J92</f>
        <v>2686265</v>
      </c>
      <c r="L90" s="2" t="s">
        <v>2591</v>
      </c>
    </row>
    <row r="91" spans="1:10" ht="13.5" customHeight="1">
      <c r="A91" s="383" t="s">
        <v>1139</v>
      </c>
      <c r="B91" s="383"/>
      <c r="C91" s="383"/>
      <c r="D91" s="383"/>
      <c r="E91" s="383"/>
      <c r="F91" s="383"/>
      <c r="G91" s="19">
        <v>82</v>
      </c>
      <c r="H91" s="20"/>
      <c r="I91" s="71">
        <v>2919834</v>
      </c>
      <c r="J91" s="71">
        <v>2686265</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-233569</v>
      </c>
      <c r="J93" s="70">
        <f>J94-J95</f>
        <v>253579</v>
      </c>
      <c r="L93" s="2" t="s">
        <v>2591</v>
      </c>
    </row>
    <row r="94" spans="1:10" ht="13.5" customHeight="1">
      <c r="A94" s="383" t="s">
        <v>2640</v>
      </c>
      <c r="B94" s="383"/>
      <c r="C94" s="383"/>
      <c r="D94" s="383"/>
      <c r="E94" s="383"/>
      <c r="F94" s="383"/>
      <c r="G94" s="19">
        <v>85</v>
      </c>
      <c r="H94" s="20"/>
      <c r="I94" s="71"/>
      <c r="J94" s="71">
        <v>253579</v>
      </c>
    </row>
    <row r="95" spans="1:10" ht="13.5" customHeight="1">
      <c r="A95" s="383" t="s">
        <v>1141</v>
      </c>
      <c r="B95" s="383"/>
      <c r="C95" s="383"/>
      <c r="D95" s="383"/>
      <c r="E95" s="383"/>
      <c r="F95" s="383"/>
      <c r="G95" s="19">
        <v>86</v>
      </c>
      <c r="H95" s="20"/>
      <c r="I95" s="71">
        <v>233569</v>
      </c>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1164598</v>
      </c>
      <c r="J104" s="70">
        <f>SUM(J105:J115)</f>
        <v>852693</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1164598</v>
      </c>
      <c r="J110" s="71">
        <v>852693</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1679388</v>
      </c>
      <c r="J116" s="70">
        <f>SUM(J117:J130)</f>
        <v>2036598</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v>33575</v>
      </c>
      <c r="J121" s="71">
        <v>35010</v>
      </c>
    </row>
    <row r="122" spans="1:10" ht="13.5" customHeight="1">
      <c r="A122" s="383" t="s">
        <v>362</v>
      </c>
      <c r="B122" s="383"/>
      <c r="C122" s="383"/>
      <c r="D122" s="383"/>
      <c r="E122" s="383"/>
      <c r="F122" s="383"/>
      <c r="G122" s="19">
        <v>113</v>
      </c>
      <c r="H122" s="20"/>
      <c r="I122" s="71">
        <v>332570</v>
      </c>
      <c r="J122" s="71">
        <v>314715</v>
      </c>
    </row>
    <row r="123" spans="1:10" ht="13.5" customHeight="1">
      <c r="A123" s="383" t="s">
        <v>357</v>
      </c>
      <c r="B123" s="383"/>
      <c r="C123" s="383"/>
      <c r="D123" s="383"/>
      <c r="E123" s="383"/>
      <c r="F123" s="383"/>
      <c r="G123" s="19">
        <v>114</v>
      </c>
      <c r="H123" s="20"/>
      <c r="I123" s="71"/>
      <c r="J123" s="71">
        <v>6000</v>
      </c>
    </row>
    <row r="124" spans="1:10" ht="13.5" customHeight="1">
      <c r="A124" s="383" t="s">
        <v>358</v>
      </c>
      <c r="B124" s="383"/>
      <c r="C124" s="383"/>
      <c r="D124" s="383"/>
      <c r="E124" s="383"/>
      <c r="F124" s="383"/>
      <c r="G124" s="19">
        <v>115</v>
      </c>
      <c r="H124" s="20"/>
      <c r="I124" s="71">
        <v>432746</v>
      </c>
      <c r="J124" s="71">
        <v>775423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395207</v>
      </c>
      <c r="J126" s="71">
        <v>430411</v>
      </c>
    </row>
    <row r="127" spans="1:10" ht="13.5" customHeight="1">
      <c r="A127" s="383" t="s">
        <v>364</v>
      </c>
      <c r="B127" s="383"/>
      <c r="C127" s="383"/>
      <c r="D127" s="383"/>
      <c r="E127" s="383"/>
      <c r="F127" s="383"/>
      <c r="G127" s="19">
        <v>118</v>
      </c>
      <c r="H127" s="20"/>
      <c r="I127" s="71">
        <v>478717</v>
      </c>
      <c r="J127" s="71">
        <v>468466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6573</v>
      </c>
      <c r="J130" s="71">
        <v>6573</v>
      </c>
    </row>
    <row r="131" spans="1:10" ht="24.75" customHeight="1">
      <c r="A131" s="381" t="s">
        <v>1560</v>
      </c>
      <c r="B131" s="381"/>
      <c r="C131" s="381"/>
      <c r="D131" s="381"/>
      <c r="E131" s="381"/>
      <c r="F131" s="381"/>
      <c r="G131" s="19">
        <v>122</v>
      </c>
      <c r="H131" s="20"/>
      <c r="I131" s="71">
        <v>169044</v>
      </c>
      <c r="J131" s="71">
        <v>256469</v>
      </c>
    </row>
    <row r="132" spans="1:10" ht="13.5" customHeight="1">
      <c r="A132" s="381" t="s">
        <v>2657</v>
      </c>
      <c r="B132" s="381"/>
      <c r="C132" s="381"/>
      <c r="D132" s="381"/>
      <c r="E132" s="381"/>
      <c r="F132" s="381"/>
      <c r="G132" s="19">
        <v>123</v>
      </c>
      <c r="H132" s="20"/>
      <c r="I132" s="70">
        <f>I76+I97+I104+I116+I131</f>
        <v>9810395</v>
      </c>
      <c r="J132" s="70">
        <f>J76+J97+J104+J116+J131</f>
        <v>10196704</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28236957305; KOMUNALAC SISAK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13363861</v>
      </c>
      <c r="J8" s="84">
        <f>SUM(J9:J13)</f>
        <v>14634520</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13201651</v>
      </c>
      <c r="J10" s="71">
        <v>14508443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162210</v>
      </c>
      <c r="J13" s="71">
        <v>126077</v>
      </c>
    </row>
    <row r="14" spans="1:10" s="2" customFormat="1" ht="13.5" customHeight="1">
      <c r="A14" s="381" t="s">
        <v>1837</v>
      </c>
      <c r="B14" s="381"/>
      <c r="C14" s="381"/>
      <c r="D14" s="381"/>
      <c r="E14" s="381"/>
      <c r="F14" s="381"/>
      <c r="G14" s="19">
        <v>131</v>
      </c>
      <c r="H14" s="20"/>
      <c r="I14" s="70">
        <f>I15+I16+I20+I24+I25+I26+I29+I36</f>
        <v>13446514</v>
      </c>
      <c r="J14" s="70">
        <f>J15+J16+J20+J24+J25+J26+J29+J36</f>
        <v>14353481</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4733236</v>
      </c>
      <c r="J16" s="70">
        <f>SUM(J17:J19)</f>
        <v>4964396</v>
      </c>
    </row>
    <row r="17" spans="1:10" s="2" customFormat="1" ht="13.5" customHeight="1">
      <c r="A17" s="409" t="s">
        <v>504</v>
      </c>
      <c r="B17" s="409"/>
      <c r="C17" s="409"/>
      <c r="D17" s="409"/>
      <c r="E17" s="409"/>
      <c r="F17" s="409"/>
      <c r="G17" s="19">
        <v>134</v>
      </c>
      <c r="H17" s="20"/>
      <c r="I17" s="71">
        <v>2980173</v>
      </c>
      <c r="J17" s="71">
        <v>2990640</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1753063</v>
      </c>
      <c r="J19" s="71">
        <v>1973756</v>
      </c>
    </row>
    <row r="20" spans="1:10" s="2" customFormat="1" ht="13.5" customHeight="1">
      <c r="A20" s="383" t="s">
        <v>1839</v>
      </c>
      <c r="B20" s="383"/>
      <c r="C20" s="383"/>
      <c r="D20" s="383"/>
      <c r="E20" s="383"/>
      <c r="F20" s="383"/>
      <c r="G20" s="19">
        <v>137</v>
      </c>
      <c r="H20" s="20"/>
      <c r="I20" s="70">
        <f>SUM(I21:I23)</f>
        <v>7135889</v>
      </c>
      <c r="J20" s="70">
        <f>SUM(J21:J23)</f>
        <v>7456180</v>
      </c>
    </row>
    <row r="21" spans="1:10" s="2" customFormat="1" ht="13.5" customHeight="1">
      <c r="A21" s="409" t="s">
        <v>724</v>
      </c>
      <c r="B21" s="409"/>
      <c r="C21" s="409"/>
      <c r="D21" s="409"/>
      <c r="E21" s="409"/>
      <c r="F21" s="409"/>
      <c r="G21" s="19">
        <v>138</v>
      </c>
      <c r="H21" s="20"/>
      <c r="I21" s="71">
        <v>4743741</v>
      </c>
      <c r="J21" s="71">
        <v>4969274</v>
      </c>
    </row>
    <row r="22" spans="1:10" s="2" customFormat="1" ht="13.5" customHeight="1">
      <c r="A22" s="409" t="s">
        <v>961</v>
      </c>
      <c r="B22" s="409"/>
      <c r="C22" s="409"/>
      <c r="D22" s="409"/>
      <c r="E22" s="409"/>
      <c r="F22" s="409"/>
      <c r="G22" s="19">
        <v>139</v>
      </c>
      <c r="H22" s="20"/>
      <c r="I22" s="71">
        <v>1353518</v>
      </c>
      <c r="J22" s="71">
        <v>1452973</v>
      </c>
    </row>
    <row r="23" spans="1:10" s="2" customFormat="1" ht="13.5" customHeight="1">
      <c r="A23" s="409" t="s">
        <v>962</v>
      </c>
      <c r="B23" s="409"/>
      <c r="C23" s="409"/>
      <c r="D23" s="409"/>
      <c r="E23" s="409"/>
      <c r="F23" s="409"/>
      <c r="G23" s="19">
        <v>140</v>
      </c>
      <c r="H23" s="20"/>
      <c r="I23" s="71">
        <v>1038630</v>
      </c>
      <c r="J23" s="71">
        <v>1033933</v>
      </c>
    </row>
    <row r="24" spans="1:10" s="2" customFormat="1" ht="13.5" customHeight="1">
      <c r="A24" s="383" t="s">
        <v>259</v>
      </c>
      <c r="B24" s="383"/>
      <c r="C24" s="383"/>
      <c r="D24" s="383"/>
      <c r="E24" s="383"/>
      <c r="F24" s="383"/>
      <c r="G24" s="19">
        <v>141</v>
      </c>
      <c r="H24" s="20"/>
      <c r="I24" s="71">
        <v>699065</v>
      </c>
      <c r="J24" s="71">
        <v>703993</v>
      </c>
    </row>
    <row r="25" spans="1:10" s="2" customFormat="1" ht="13.5" customHeight="1">
      <c r="A25" s="383" t="s">
        <v>260</v>
      </c>
      <c r="B25" s="383"/>
      <c r="C25" s="383"/>
      <c r="D25" s="383"/>
      <c r="E25" s="383"/>
      <c r="F25" s="383"/>
      <c r="G25" s="19">
        <v>142</v>
      </c>
      <c r="H25" s="20"/>
      <c r="I25" s="71">
        <v>877586</v>
      </c>
      <c r="J25" s="71">
        <v>1126061</v>
      </c>
    </row>
    <row r="26" spans="1:12" s="2" customFormat="1" ht="13.5" customHeight="1">
      <c r="A26" s="383" t="s">
        <v>1840</v>
      </c>
      <c r="B26" s="383"/>
      <c r="C26" s="383"/>
      <c r="D26" s="383"/>
      <c r="E26" s="383"/>
      <c r="F26" s="383"/>
      <c r="G26" s="19">
        <v>143</v>
      </c>
      <c r="H26" s="20"/>
      <c r="I26" s="70">
        <f>SUM(I27:I28)</f>
        <v>0</v>
      </c>
      <c r="J26" s="70">
        <f>SUM(J27:J28)</f>
        <v>80775</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v>80775</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738</v>
      </c>
      <c r="J36" s="71">
        <v>22076</v>
      </c>
    </row>
    <row r="37" spans="1:10" s="2" customFormat="1" ht="13.5" customHeight="1">
      <c r="A37" s="381" t="s">
        <v>1842</v>
      </c>
      <c r="B37" s="381"/>
      <c r="C37" s="381"/>
      <c r="D37" s="381"/>
      <c r="E37" s="381"/>
      <c r="F37" s="381"/>
      <c r="G37" s="19">
        <v>154</v>
      </c>
      <c r="H37" s="20"/>
      <c r="I37" s="70">
        <f>SUM(I38:I47)</f>
        <v>80707</v>
      </c>
      <c r="J37" s="70">
        <f>SUM(J38:J47)</f>
        <v>66842</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41413</v>
      </c>
      <c r="J44" s="71">
        <v>60983</v>
      </c>
    </row>
    <row r="45" spans="1:10" s="2" customFormat="1" ht="13.5" customHeight="1">
      <c r="A45" s="383" t="s">
        <v>1428</v>
      </c>
      <c r="B45" s="383"/>
      <c r="C45" s="383"/>
      <c r="D45" s="383"/>
      <c r="E45" s="383"/>
      <c r="F45" s="383"/>
      <c r="G45" s="19">
        <v>162</v>
      </c>
      <c r="H45" s="20"/>
      <c r="I45" s="71">
        <v>35539</v>
      </c>
      <c r="J45" s="71">
        <v>1077</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3755</v>
      </c>
      <c r="J47" s="71">
        <v>4782</v>
      </c>
    </row>
    <row r="48" spans="1:10" s="2" customFormat="1" ht="13.5" customHeight="1">
      <c r="A48" s="381" t="s">
        <v>1843</v>
      </c>
      <c r="B48" s="381"/>
      <c r="C48" s="381"/>
      <c r="D48" s="381"/>
      <c r="E48" s="381"/>
      <c r="F48" s="381"/>
      <c r="G48" s="19">
        <v>165</v>
      </c>
      <c r="H48" s="20"/>
      <c r="I48" s="70">
        <f>SUM(I49:I55)</f>
        <v>41969</v>
      </c>
      <c r="J48" s="70">
        <f>SUM(J49:J55)</f>
        <v>41428</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41955</v>
      </c>
      <c r="J51" s="71">
        <v>37656</v>
      </c>
    </row>
    <row r="52" spans="1:10" s="2" customFormat="1" ht="13.5" customHeight="1">
      <c r="A52" s="403" t="s">
        <v>1439</v>
      </c>
      <c r="B52" s="403"/>
      <c r="C52" s="403"/>
      <c r="D52" s="403"/>
      <c r="E52" s="403"/>
      <c r="F52" s="403"/>
      <c r="G52" s="19">
        <v>169</v>
      </c>
      <c r="H52" s="20"/>
      <c r="I52" s="71">
        <v>14</v>
      </c>
      <c r="J52" s="71">
        <v>3772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13444568</v>
      </c>
      <c r="J60" s="70">
        <f>J8+J37+J56+J57</f>
        <v>14701362</v>
      </c>
    </row>
    <row r="61" spans="1:10" s="2" customFormat="1" ht="13.5" customHeight="1">
      <c r="A61" s="381" t="s">
        <v>1845</v>
      </c>
      <c r="B61" s="381"/>
      <c r="C61" s="381"/>
      <c r="D61" s="381"/>
      <c r="E61" s="381"/>
      <c r="F61" s="381"/>
      <c r="G61" s="19">
        <v>178</v>
      </c>
      <c r="H61" s="20"/>
      <c r="I61" s="70">
        <f>I14+I48+I58+I59</f>
        <v>13488483</v>
      </c>
      <c r="J61" s="70">
        <f>J14+J48+J58+J59</f>
        <v>14394909</v>
      </c>
    </row>
    <row r="62" spans="1:12" s="2" customFormat="1" ht="13.5" customHeight="1">
      <c r="A62" s="381" t="s">
        <v>2581</v>
      </c>
      <c r="B62" s="381"/>
      <c r="C62" s="381"/>
      <c r="D62" s="381"/>
      <c r="E62" s="381"/>
      <c r="F62" s="381"/>
      <c r="G62" s="19">
        <v>179</v>
      </c>
      <c r="H62" s="20"/>
      <c r="I62" s="70">
        <f>I60-I61</f>
        <v>-43915</v>
      </c>
      <c r="J62" s="70">
        <f>J60-J61</f>
        <v>306453</v>
      </c>
      <c r="L62" s="2" t="s">
        <v>2591</v>
      </c>
    </row>
    <row r="63" spans="1:10" s="2" customFormat="1" ht="13.5" customHeight="1">
      <c r="A63" s="403" t="s">
        <v>2658</v>
      </c>
      <c r="B63" s="403"/>
      <c r="C63" s="403"/>
      <c r="D63" s="403"/>
      <c r="E63" s="403"/>
      <c r="F63" s="403"/>
      <c r="G63" s="19">
        <v>180</v>
      </c>
      <c r="H63" s="20"/>
      <c r="I63" s="70">
        <f>IF(I60&gt;I61,I60-I61,0)</f>
        <v>0</v>
      </c>
      <c r="J63" s="70">
        <f>IF(J60&gt;J61,J60-J61,0)</f>
        <v>306453</v>
      </c>
    </row>
    <row r="64" spans="1:10" s="2" customFormat="1" ht="13.5" customHeight="1">
      <c r="A64" s="403" t="s">
        <v>778</v>
      </c>
      <c r="B64" s="403"/>
      <c r="C64" s="403"/>
      <c r="D64" s="403"/>
      <c r="E64" s="403"/>
      <c r="F64" s="403"/>
      <c r="G64" s="19">
        <v>181</v>
      </c>
      <c r="H64" s="20"/>
      <c r="I64" s="70">
        <f>IF(I61&gt;I60,I61-I60,0)</f>
        <v>43915</v>
      </c>
      <c r="J64" s="70">
        <f>IF(J61&gt;J60,J61-J60,0)</f>
        <v>0</v>
      </c>
    </row>
    <row r="65" spans="1:12" s="2" customFormat="1" ht="13.5" customHeight="1">
      <c r="A65" s="381" t="s">
        <v>2620</v>
      </c>
      <c r="B65" s="381"/>
      <c r="C65" s="381"/>
      <c r="D65" s="381"/>
      <c r="E65" s="381"/>
      <c r="F65" s="381"/>
      <c r="G65" s="19">
        <v>182</v>
      </c>
      <c r="H65" s="20"/>
      <c r="I65" s="71">
        <v>189654</v>
      </c>
      <c r="J65" s="71">
        <v>52874</v>
      </c>
      <c r="L65" s="2" t="s">
        <v>2591</v>
      </c>
    </row>
    <row r="66" spans="1:12" s="2" customFormat="1" ht="13.5" customHeight="1">
      <c r="A66" s="381" t="s">
        <v>2582</v>
      </c>
      <c r="B66" s="381"/>
      <c r="C66" s="381"/>
      <c r="D66" s="381"/>
      <c r="E66" s="381"/>
      <c r="F66" s="381"/>
      <c r="G66" s="19">
        <v>183</v>
      </c>
      <c r="H66" s="20"/>
      <c r="I66" s="70">
        <f>I62-I65</f>
        <v>-233569</v>
      </c>
      <c r="J66" s="70">
        <f>J62-J65</f>
        <v>253579</v>
      </c>
      <c r="L66" s="2" t="s">
        <v>2591</v>
      </c>
    </row>
    <row r="67" spans="1:10" s="2" customFormat="1" ht="13.5" customHeight="1">
      <c r="A67" s="403" t="s">
        <v>779</v>
      </c>
      <c r="B67" s="403"/>
      <c r="C67" s="403"/>
      <c r="D67" s="403"/>
      <c r="E67" s="403"/>
      <c r="F67" s="403"/>
      <c r="G67" s="19">
        <v>184</v>
      </c>
      <c r="H67" s="20"/>
      <c r="I67" s="70">
        <f>IF(I66&gt;0,I66,0)</f>
        <v>0</v>
      </c>
      <c r="J67" s="70">
        <f>IF(J66&gt;0,J66,0)</f>
        <v>253579</v>
      </c>
    </row>
    <row r="68" spans="1:10" s="2" customFormat="1" ht="13.5" customHeight="1">
      <c r="A68" s="404" t="s">
        <v>1472</v>
      </c>
      <c r="B68" s="404"/>
      <c r="C68" s="404"/>
      <c r="D68" s="404"/>
      <c r="E68" s="404"/>
      <c r="F68" s="404"/>
      <c r="G68" s="21">
        <v>185</v>
      </c>
      <c r="H68" s="22"/>
      <c r="I68" s="85">
        <f>IF(I66&lt;0,-I66,0)</f>
        <v>233569</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28236957305; KOMUNALAC SISAK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28236957305; KOMUNALAC SISAK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28236957305; KOMUNALAC SISAK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28236957305; KOMUNALAC SISAK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 Groš</cp:lastModifiedBy>
  <cp:lastPrinted>2020-06-12T12:31:55Z</cp:lastPrinted>
  <dcterms:created xsi:type="dcterms:W3CDTF">2008-10-17T11:51:54Z</dcterms:created>
  <dcterms:modified xsi:type="dcterms:W3CDTF">2020-10-02T08:54:24Z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